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Z:\distributions\a.covered bonds\2021\k.nov\e.htt\"/>
    </mc:Choice>
  </mc:AlternateContent>
  <xr:revisionPtr revIDLastSave="0" documentId="13_ncr:1_{68A3A456-9A3C-487D-B0F2-FA4396C34C54}" xr6:coauthVersionLast="47" xr6:coauthVersionMax="47" xr10:uidLastSave="{00000000-0000-0000-0000-000000000000}"/>
  <bookViews>
    <workbookView xWindow="41640" yWindow="2820" windowWidth="28800" windowHeight="15435"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5" i="8" l="1"/>
  <c r="C155" i="8"/>
  <c r="D100" i="8"/>
  <c r="G102" i="8" s="1"/>
  <c r="C100" i="8"/>
  <c r="D249" i="9"/>
  <c r="D227" i="9"/>
  <c r="C167" i="8"/>
  <c r="D167" i="8"/>
  <c r="F45"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299" i="8"/>
  <c r="C298" i="8"/>
  <c r="C297" i="8"/>
  <c r="C296" i="8"/>
  <c r="C295" i="8"/>
  <c r="C294" i="8"/>
  <c r="C291" i="8"/>
  <c r="C289" i="8"/>
  <c r="D77" i="8"/>
  <c r="G80" i="8"/>
  <c r="G438" i="9"/>
  <c r="G416" i="9"/>
  <c r="G126" i="11"/>
  <c r="G134" i="11"/>
  <c r="G136" i="11"/>
  <c r="G124" i="11"/>
  <c r="F153" i="11"/>
  <c r="G171" i="11"/>
  <c r="F428" i="9"/>
  <c r="F424" i="9"/>
  <c r="G120" i="11"/>
  <c r="G128" i="11"/>
  <c r="G138" i="11"/>
  <c r="G122" i="11"/>
  <c r="G130" i="11"/>
  <c r="G142" i="11"/>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D293" i="8"/>
  <c r="C292" i="8"/>
  <c r="C300" i="8"/>
  <c r="F292" i="8"/>
  <c r="C290" i="8"/>
  <c r="C293" i="8"/>
  <c r="D292" i="8"/>
  <c r="D290" i="8"/>
  <c r="D300" i="8"/>
  <c r="G148" i="8" l="1"/>
  <c r="G150" i="8"/>
  <c r="G142" i="8"/>
  <c r="G147" i="8"/>
  <c r="F166" i="8"/>
  <c r="F165" i="8"/>
  <c r="F164" i="8"/>
  <c r="C77" i="8"/>
  <c r="F87" i="8" s="1"/>
  <c r="G220" i="9"/>
  <c r="G230" i="9"/>
  <c r="G225" i="9"/>
  <c r="G247" i="9"/>
  <c r="G254" i="9"/>
  <c r="G243" i="9"/>
  <c r="G245" i="9"/>
  <c r="G246" i="9"/>
  <c r="G244" i="9"/>
  <c r="G250" i="9"/>
  <c r="G252" i="9"/>
  <c r="G241" i="9"/>
  <c r="G255" i="9"/>
  <c r="G166" i="8"/>
  <c r="G165" i="8"/>
  <c r="G164" i="8"/>
  <c r="G99" i="8"/>
  <c r="G139" i="8"/>
  <c r="G151" i="8"/>
  <c r="G141" i="8"/>
  <c r="G161" i="8"/>
  <c r="G153" i="8"/>
  <c r="G138" i="8"/>
  <c r="G160" i="8"/>
  <c r="G157" i="8"/>
  <c r="G143" i="8"/>
  <c r="G140" i="8"/>
  <c r="G162" i="8"/>
  <c r="G154" i="8"/>
  <c r="F73" i="8"/>
  <c r="F75" i="8"/>
  <c r="F153" i="8"/>
  <c r="F140" i="8"/>
  <c r="F142" i="8"/>
  <c r="F154" i="8"/>
  <c r="F158" i="8"/>
  <c r="F156" i="8"/>
  <c r="F150" i="8"/>
  <c r="F162" i="8"/>
  <c r="F138" i="8"/>
  <c r="F160" i="8"/>
  <c r="F151" i="8"/>
  <c r="F143" i="8"/>
  <c r="F152" i="8"/>
  <c r="F139" i="8"/>
  <c r="F144" i="8"/>
  <c r="F161" i="8"/>
  <c r="F157" i="8"/>
  <c r="F141" i="8"/>
  <c r="F146" i="8"/>
  <c r="F145" i="8"/>
  <c r="F149" i="8"/>
  <c r="F159" i="8"/>
  <c r="F148" i="8"/>
  <c r="F147" i="8"/>
  <c r="F97" i="8"/>
  <c r="F102" i="8"/>
  <c r="F93" i="8"/>
  <c r="F96" i="8"/>
  <c r="G231" i="9"/>
  <c r="G219" i="9"/>
  <c r="G229" i="9"/>
  <c r="G228" i="9"/>
  <c r="G226" i="9"/>
  <c r="G222" i="9"/>
  <c r="G224" i="9"/>
  <c r="F104" i="8"/>
  <c r="G242" i="9"/>
  <c r="G233" i="9"/>
  <c r="F103" i="8"/>
  <c r="F94" i="8"/>
  <c r="C227" i="9"/>
  <c r="F105" i="8"/>
  <c r="G97" i="8"/>
  <c r="G105" i="8"/>
  <c r="G104" i="8"/>
  <c r="G103" i="8"/>
  <c r="G93" i="8"/>
  <c r="G96" i="8"/>
  <c r="F101" i="8"/>
  <c r="G94" i="8"/>
  <c r="F98" i="8"/>
  <c r="G253" i="9"/>
  <c r="G248" i="9"/>
  <c r="G251" i="9"/>
  <c r="G232" i="9"/>
  <c r="G101" i="8"/>
  <c r="G221" i="9"/>
  <c r="G98" i="8"/>
  <c r="F95" i="8"/>
  <c r="C249" i="9"/>
  <c r="G223" i="9"/>
  <c r="G95" i="8"/>
  <c r="F99" i="8"/>
  <c r="G145" i="8"/>
  <c r="G146" i="8"/>
  <c r="G156" i="8"/>
  <c r="G152" i="8"/>
  <c r="G144" i="8"/>
  <c r="G149" i="8"/>
  <c r="G159" i="8"/>
  <c r="G158" i="8"/>
  <c r="F81" i="8" l="1"/>
  <c r="F80" i="8"/>
  <c r="F82" i="8"/>
  <c r="F167" i="8"/>
  <c r="F76" i="8"/>
  <c r="F74" i="8"/>
  <c r="F70" i="8"/>
  <c r="F72" i="8"/>
  <c r="F79" i="8"/>
  <c r="F86" i="8"/>
  <c r="F71" i="8"/>
  <c r="F78" i="8"/>
  <c r="G249" i="9"/>
  <c r="G167" i="8"/>
  <c r="F155" i="8"/>
  <c r="G155" i="8"/>
  <c r="F100" i="8"/>
  <c r="F252" i="9"/>
  <c r="F245" i="9"/>
  <c r="F251" i="9"/>
  <c r="F243" i="9"/>
  <c r="F241" i="9"/>
  <c r="F248" i="9"/>
  <c r="F246" i="9"/>
  <c r="F244" i="9"/>
  <c r="F253" i="9"/>
  <c r="F242" i="9"/>
  <c r="F255" i="9"/>
  <c r="F254" i="9"/>
  <c r="F250" i="9"/>
  <c r="F247" i="9"/>
  <c r="F231" i="9"/>
  <c r="F225" i="9"/>
  <c r="F229" i="9"/>
  <c r="F221" i="9"/>
  <c r="F226" i="9"/>
  <c r="F220" i="9"/>
  <c r="F232" i="9"/>
  <c r="F233" i="9"/>
  <c r="F222" i="9"/>
  <c r="F223" i="9"/>
  <c r="F228" i="9"/>
  <c r="F230" i="9"/>
  <c r="F224" i="9"/>
  <c r="F219" i="9"/>
  <c r="G100" i="8"/>
  <c r="G227" i="9"/>
  <c r="F77" i="8" l="1"/>
  <c r="F227" i="9"/>
  <c r="F249" i="9"/>
  <c r="F28" i="9" l="1"/>
  <c r="C214" i="9" l="1"/>
  <c r="G223" i="8"/>
  <c r="G226" i="8"/>
  <c r="G222" i="8"/>
  <c r="G227" i="8"/>
  <c r="G221" i="8"/>
  <c r="G224" i="8"/>
  <c r="G218" i="8"/>
  <c r="G219" i="8"/>
  <c r="G225" i="8"/>
  <c r="F194" i="9"/>
  <c r="F205" i="9"/>
  <c r="F201" i="9"/>
  <c r="F206" i="9"/>
  <c r="F209" i="9"/>
  <c r="F195" i="9"/>
  <c r="F191" i="9"/>
  <c r="F199" i="9"/>
  <c r="F200" i="9"/>
  <c r="F193" i="9"/>
  <c r="F192" i="9"/>
  <c r="F212" i="9"/>
  <c r="F211" i="9"/>
  <c r="F198" i="9"/>
  <c r="F197" i="9"/>
  <c r="F204" i="9"/>
  <c r="F190" i="9"/>
  <c r="F213" i="9"/>
  <c r="F208" i="9"/>
  <c r="F202" i="9"/>
  <c r="F203" i="9"/>
  <c r="F207" i="9"/>
  <c r="F196" i="9"/>
  <c r="F210" i="9"/>
  <c r="G16" i="19"/>
  <c r="G17" i="22"/>
  <c r="G17" i="19"/>
  <c r="G18" i="19"/>
  <c r="D214" i="9"/>
  <c r="F214" i="9" l="1"/>
  <c r="G192" i="9"/>
  <c r="G201" i="9"/>
  <c r="G202" i="9"/>
  <c r="G207" i="9"/>
  <c r="G195" i="9"/>
  <c r="G200" i="9"/>
  <c r="G208" i="9"/>
  <c r="G210" i="9"/>
  <c r="G212" i="9"/>
  <c r="G206" i="9"/>
  <c r="G198" i="9"/>
  <c r="G204" i="9"/>
  <c r="G199" i="9"/>
  <c r="G196" i="9"/>
  <c r="G211" i="9"/>
  <c r="G205" i="9"/>
  <c r="G197" i="9"/>
  <c r="G190" i="9"/>
  <c r="G193" i="9"/>
  <c r="G209" i="9"/>
  <c r="G213" i="9"/>
  <c r="G194" i="9"/>
  <c r="G191" i="9"/>
  <c r="G203" i="9"/>
  <c r="G214" i="9" l="1"/>
  <c r="C15" i="9" l="1"/>
  <c r="F25" i="9" l="1"/>
  <c r="F26" i="9"/>
  <c r="F18" i="19"/>
  <c r="F18" i="9"/>
  <c r="F17" i="19"/>
  <c r="F19" i="9"/>
  <c r="F20" i="9"/>
  <c r="F23" i="9"/>
  <c r="F17" i="22"/>
  <c r="F17" i="9"/>
  <c r="F14" i="9"/>
  <c r="F16" i="9"/>
  <c r="F16" i="19"/>
  <c r="F21" i="9"/>
  <c r="F22" i="9"/>
  <c r="F13" i="9"/>
  <c r="F24" i="9"/>
  <c r="F12" i="9"/>
  <c r="F15" i="9" l="1"/>
  <c r="F219" i="8" l="1"/>
  <c r="C119" i="8"/>
  <c r="C129" i="8" s="1"/>
  <c r="F227" i="8"/>
  <c r="F225" i="8"/>
  <c r="F223" i="8"/>
  <c r="F218" i="8"/>
  <c r="F226" i="8"/>
  <c r="F224" i="8"/>
  <c r="D119" i="8"/>
  <c r="D129" i="8" s="1"/>
  <c r="D45" i="8"/>
  <c r="F221" i="8"/>
  <c r="F222" i="8"/>
  <c r="C174" i="8"/>
  <c r="C58" i="8"/>
  <c r="G122" i="8" l="1"/>
  <c r="G127" i="8"/>
  <c r="G123" i="8"/>
  <c r="G136" i="8"/>
  <c r="G121" i="8"/>
  <c r="G119" i="8"/>
  <c r="G118" i="8"/>
  <c r="G130" i="8"/>
  <c r="G114" i="8"/>
  <c r="G117" i="8"/>
  <c r="G115" i="8"/>
  <c r="G112" i="8"/>
  <c r="G134" i="8"/>
  <c r="G113" i="8"/>
  <c r="G131" i="8"/>
  <c r="G124" i="8"/>
  <c r="G133" i="8"/>
  <c r="G116" i="8"/>
  <c r="G132" i="8"/>
  <c r="G125" i="8"/>
  <c r="G135" i="8"/>
  <c r="G120" i="8"/>
  <c r="G126" i="8"/>
  <c r="G128" i="8"/>
  <c r="F64" i="8"/>
  <c r="F54" i="8"/>
  <c r="F56" i="8"/>
  <c r="F53" i="8"/>
  <c r="F58" i="8" s="1"/>
  <c r="F62" i="8"/>
  <c r="F61" i="8"/>
  <c r="F60" i="8"/>
  <c r="F57" i="8"/>
  <c r="F63" i="8"/>
  <c r="F59" i="8"/>
  <c r="F55" i="8"/>
  <c r="F115" i="8"/>
  <c r="F126" i="8"/>
  <c r="F124" i="8"/>
  <c r="F117" i="8"/>
  <c r="F131" i="8"/>
  <c r="F112" i="8"/>
  <c r="F120" i="8"/>
  <c r="F121" i="8"/>
  <c r="F128" i="8"/>
  <c r="F123" i="8"/>
  <c r="F116" i="8"/>
  <c r="F113" i="8"/>
  <c r="F136" i="8"/>
  <c r="F118" i="8"/>
  <c r="F125" i="8"/>
  <c r="F135" i="8"/>
  <c r="F134" i="8"/>
  <c r="F114" i="8"/>
  <c r="F130" i="8"/>
  <c r="F127" i="8"/>
  <c r="F122" i="8"/>
  <c r="F132" i="8"/>
  <c r="F133" i="8"/>
  <c r="F119" i="8"/>
  <c r="C179" i="8"/>
  <c r="C193" i="8"/>
  <c r="F186" i="8" l="1"/>
  <c r="F181" i="8"/>
  <c r="F174" i="8"/>
  <c r="F183" i="8"/>
  <c r="F187" i="8"/>
  <c r="F178" i="8"/>
  <c r="F184" i="8"/>
  <c r="F180" i="8"/>
  <c r="F177" i="8"/>
  <c r="F182" i="8"/>
  <c r="F185" i="8"/>
  <c r="F175" i="8"/>
  <c r="G129" i="8"/>
  <c r="C217" i="8"/>
  <c r="C208" i="8"/>
  <c r="F129" i="8"/>
  <c r="F205" i="8" l="1"/>
  <c r="F200" i="8"/>
  <c r="F202" i="8"/>
  <c r="F215" i="8"/>
  <c r="F214" i="8"/>
  <c r="F213" i="8"/>
  <c r="F211" i="8"/>
  <c r="F209" i="8"/>
  <c r="F194" i="8"/>
  <c r="F193" i="8"/>
  <c r="F210" i="8"/>
  <c r="F212" i="8"/>
  <c r="F201" i="8"/>
  <c r="F198" i="8"/>
  <c r="F199" i="8"/>
  <c r="F204" i="8"/>
  <c r="F196" i="8"/>
  <c r="F197" i="8"/>
  <c r="F203" i="8"/>
  <c r="F206" i="8"/>
  <c r="F195" i="8"/>
  <c r="C220" i="8"/>
  <c r="G217" i="8"/>
  <c r="G220" i="8" s="1"/>
  <c r="F217" i="8"/>
  <c r="F220" i="8" s="1"/>
  <c r="F179" i="8"/>
  <c r="F208" i="8" l="1"/>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<sst xmlns="http://schemas.openxmlformats.org/spreadsheetml/2006/main" count="4978" uniqueCount="2623">
  <si>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</si>
  <si>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</si>
  <si>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</si>
  <si>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</si>
  <si>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</si>
  <si>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</si>
  <si>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</si>
  <si>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</si>
  <si>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</si>
  <si>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</si>
  <si>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</si>
  <si>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</si>
  <si>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</si>
  <si>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</si>
  <si>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</si>
  <si>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</si>
  <si>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</si>
  <si>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</si>
  <si>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</si>
  <si>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</si>
  <si>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</si>
  <si>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</si>
  <si>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</si>
  <si>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</si>
  <si>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</si>
  <si>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</si>
  <si>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</si>
  <si>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</si>
  <si>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</si>
  <si>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</si>
  <si>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</si>
  <si>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</si>
  <si>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</si>
  <si>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</si>
  <si>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</si>
  <si>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</si>
  <si>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</si>
  <si>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</si>
  <si>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</si>
  <si>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</si>
  <si>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</si>
  <si>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</si>
  <si>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</si>
  <si>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</si>
  <si>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</si>
  <si>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</si>
  <si>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</si>
  <si>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</si>
  <si>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</si>
  <si>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</si>
  <si>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</si>
  <si>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</si>
  <si>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</si>
  <si>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</si>
  <si>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</si>
  <si>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</si>
  <si>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</si>
  <si>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</si>
  <si>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</si>
  <si>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</si>
  <si>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</si>
  <si>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</si>
  <si>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</si>
  <si>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</si>
  <si>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</si>
  <si>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</si>
  <si>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</si>
  <si>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</si>
  <si>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</si>
  <si>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</si>
  <si>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</si>
  <si>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</si>
  <si>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</si>
  <si>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</si>
  <si>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</si>
  <si>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</si>
  <si>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</si>
  <si>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</si>
  <si>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</si>
  <si>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</si>
  <si>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</si>
  <si>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</si>
  <si>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</si>
  <si>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</si>
  <si>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</si>
  <si>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</si>
  <si>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</si>
  <si>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</si>
  <si>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</si>
  <si>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</si>
  <si>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</si>
  <si>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</si>
  <si>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</si>
  <si>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</si>
  <si>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</si>
  <si>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</si>
  <si>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</si>
  <si>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</si>
  <si>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</si>
  <si>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</si>
  <si>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</si>
  <si>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</si>
  <si>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</si>
  <si>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</si>
  <si>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</si>
  <si>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</si>
  <si>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</si>
  <si>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</si>
  <si>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</si>
  <si>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</si>
  <si>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</si>
  <si>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</si>
  <si>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</si>
  <si>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</si>
  <si>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</si>
  <si>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</si>
  <si>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</si>
  <si>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</si>
  <si>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</si>
  <si>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</si>
  <si>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</si>
  <si>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</si>
  <si>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</si>
  <si>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</si>
  <si>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</si>
  <si>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</si>
  <si>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</si>
  <si>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</si>
  <si>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</si>
  <si>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</si>
  <si>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</si>
  <si>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</si>
  <si>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</si>
  <si>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</si>
  <si>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</si>
  <si>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</si>
  <si>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</si>
  <si>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</si>
  <si>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</si>
  <si>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</si>
  <si>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</si>
  <si>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</si>
  <si>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</si>
  <si>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</si>
  <si>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</si>
  <si>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</si>
  <si>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</si>
  <si>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</si>
  <si>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</si>
  <si>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</si>
  <si>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</si>
  <si>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</si>
  <si>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</si>
  <si>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</si>
  <si>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</si>
  <si>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</si>
  <si>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</si>
  <si>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</si>
  <si>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</si>
  <si>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</si>
  <si>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</si>
  <si>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</si>
  <si>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</si>
  <si>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</si>
  <si>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</si>
  <si>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</si>
  <si>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</si>
  <si>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</si>
  <si>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</si>
  <si>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</si>
  <si>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</si>
  <si>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</si>
  <si>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</si>
  <si>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</si>
  <si>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</si>
  <si>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</si>
  <si>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</si>
  <si>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</si>
  <si>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</si>
  <si>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</si>
  <si>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</si>
  <si>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</si>
  <si>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</si>
  <si>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</si>
  <si>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</si>
  <si>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</si>
  <si>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</si>
  <si>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</si>
  <si>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</si>
  <si>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</si>
  <si>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</si>
  <si>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</si>
  <si>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</si>
  <si>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</si>
  <si>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</si>
  <si>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</si>
  <si>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</si>
  <si>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</si>
  <si>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</si>
  <si>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</si>
  <si>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</si>
  <si>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</si>
  <si>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</si>
  <si>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</si>
  <si>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</si>
  <si>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</si>
  <si>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</si>
  <si>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</si>
  <si>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</si>
  <si>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</si>
  <si>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</si>
  <si>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</si>
  <si>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</si>
  <si>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</si>
  <si>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</si>
  <si>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</si>
  <si>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</si>
  <si>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</si>
  <si>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</si>
  <si>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</si>
  <si>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</si>
  <si>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</si>
  <si>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</si>
  <si>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</si>
  <si>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</si>
  <si>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</si>
  <si>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</si>
  <si>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</si>
  <si>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</si>
  <si>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</si>
  <si>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</si>
  <si>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</si>
  <si>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</si>
  <si>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</si>
  <si>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</si>
  <si>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</si>
  <si>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</si>
  <si>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</si>
  <si>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</si>
  <si>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</si>
  <si>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</si>
  <si>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</si>
  <si>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</si>
  <si>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</si>
  <si>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</si>
  <si>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</si>
  <si>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</si>
  <si>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</si>
  <si>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</si>
  <si>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</si>
  <si>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</si>
  <si>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</si>
  <si>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</si>
  <si>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</si>
  <si>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</si>
  <si>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</si>
  <si>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</si>
  <si>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</si>
  <si>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</si>
  <si>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</si>
  <si>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</si>
  <si>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</si>
  <si>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</si>
  <si>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</si>
  <si>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</si>
  <si>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</si>
  <si>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</si>
  <si>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</si>
  <si>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</si>
  <si>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</si>
  <si>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</si>
  <si>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</si>
  <si>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</si>
  <si>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</si>
  <si>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</si>
  <si>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</si>
  <si>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</si>
  <si>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</si>
  <si>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</si>
  <si>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</si>
  <si>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</si>
  <si>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</si>
  <si>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</si>
  <si>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</si>
  <si>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</si>
  <si>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</si>
  <si>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</si>
  <si>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</si>
  <si>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</si>
  <si>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</si>
  <si>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</si>
  <si>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</si>
  <si>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</si>
  <si>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</si>
  <si>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</si>
  <si>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</si>
  <si>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</si>
  <si>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</si>
  <si>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</si>
  <si>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</si>
  <si>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</si>
  <si>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</si>
  <si>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</si>
  <si>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</si>
  <si>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</si>
  <si>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</si>
  <si>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</si>
  <si>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</si>
  <si>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</si>
  <si>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</si>
  <si>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</si>
  <si>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</si>
  <si>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</si>
  <si>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</si>
  <si>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</si>
  <si>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</si>
  <si>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</si>
  <si>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</si>
  <si>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</si>
  <si>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</si>
  <si>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</si>
  <si>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</si>
  <si>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</si>
  <si>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</si>
  <si>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</si>
  <si>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</si>
  <si>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</si>
  <si>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</si>
  <si>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</si>
  <si>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</si>
  <si>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</si>
  <si>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</si>
  <si>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</si>
  <si>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</si>
  <si>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</si>
  <si>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</si>
  <si>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</si>
  <si>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</si>
  <si>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</si>
  <si>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</si>
  <si>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</si>
  <si>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</si>
  <si>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</si>
  <si>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</si>
  <si>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</si>
  <si>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</si>
  <si>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</si>
  <si>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</si>
  <si>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</si>
  <si>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</si>
  <si>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</si>
  <si>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</si>
  <si>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</si>
  <si>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</si>
  <si>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</si>
  <si>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</si>
  <si>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</si>
  <si>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</si>
  <si>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</si>
  <si>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</si>
  <si>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</si>
  <si>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</si>
  <si>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</si>
  <si>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</si>
  <si>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</si>
  <si>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</si>
  <si>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</si>
  <si>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</si>
  <si>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</si>
  <si>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</si>
  <si>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</si>
  <si>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</si>
  <si>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</si>
  <si>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</si>
  <si>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</si>
  <si>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</si>
  <si>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</si>
  <si>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</si>
  <si>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</si>
  <si>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</si>
  <si>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</si>
  <si>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</si>
  <si>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</si>
  <si>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</si>
  <si>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</si>
  <si>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</si>
  <si>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</si>
  <si>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</si>
  <si>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</si>
  <si>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</si>
  <si>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</si>
  <si>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</si>
  <si>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</si>
  <si>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</si>
  <si>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</si>
  <si>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</si>
  <si>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</si>
  <si>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</si>
  <si>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</si>
  <si>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</si>
  <si>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</si>
  <si>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</si>
  <si>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</si>
  <si>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</si>
  <si>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</si>
  <si>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</si>
  <si>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</si>
  <si>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</si>
  <si>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</si>
  <si>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</si>
  <si>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</si>
  <si>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</si>
  <si>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</si>
  <si>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</si>
  <si>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</si>
  <si>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</si>
  <si>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</si>
  <si>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</si>
  <si>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</si>
  <si>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</si>
  <si>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</si>
  <si>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</si>
  <si>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</si>
  <si>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</si>
  <si>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</si>
  <si>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</si>
  <si>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</si>
  <si>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</si>
  <si>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</si>
  <si>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</si>
  <si>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</si>
  <si>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</si>
  <si>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</si>
  <si>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</si>
  <si>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</si>
  <si>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</si>
  <si>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</si>
  <si>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</si>
  <si>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</si>
  <si>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</si>
  <si>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</si>
  <si>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</si>
  <si>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</si>
  <si>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</si>
  <si>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</si>
  <si>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</si>
  <si>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</si>
  <si>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</si>
  <si>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</si>
  <si>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</si>
  <si>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</si>
  <si>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</si>
  <si>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</si>
  <si>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</si>
  <si>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</si>
  <si>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</si>
  <si>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</si>
  <si>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</si>
  <si>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</si>
  <si>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</si>
  <si>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</si>
  <si>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</si>
  <si>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</si>
  <si>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</si>
  <si>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</si>
  <si>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</si>
  <si>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</si>
  <si>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</si>
  <si>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</si>
  <si>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</si>
  <si>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</si>
  <si>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</si>
  <si>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</si>
  <si>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</si>
  <si>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</si>
  <si>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</si>
  <si>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</si>
  <si>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</si>
  <si>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</si>
  <si>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</si>
  <si>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</si>
  <si>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</si>
  <si>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</si>
  <si>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</si>
  <si>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</si>
  <si>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</si>
  <si>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</si>
  <si>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</si>
  <si>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</si>
  <si>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</si>
  <si>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</si>
  <si>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</si>
  <si>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</si>
  <si>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</si>
  <si>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</si>
  <si>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</si>
  <si>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</si>
  <si>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</si>
  <si>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</si>
  <si>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</si>
  <si>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</si>
  <si>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</si>
  <si>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</si>
  <si>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</si>
  <si>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</si>
  <si>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</si>
  <si>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</si>
  <si>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</si>
  <si>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</si>
  <si>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</si>
  <si>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</si>
  <si>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</si>
  <si>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</si>
  <si>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</si>
  <si>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</si>
  <si>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</si>
  <si>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</si>
  <si>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</si>
  <si>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</si>
  <si>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</si>
  <si>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</si>
  <si>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</si>
  <si>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</si>
  <si>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</si>
  <si>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</si>
  <si>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</si>
  <si>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</si>
  <si>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</si>
  <si>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</si>
  <si>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</si>
  <si>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</si>
  <si>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</si>
  <si>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</si>
  <si>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</si>
  <si>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</si>
  <si>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</si>
  <si>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</si>
  <si>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</si>
  <si>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</si>
  <si>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</si>
  <si>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</si>
  <si>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</si>
  <si>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</si>
  <si>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</si>
  <si>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</si>
  <si>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</si>
  <si>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</si>
  <si>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</si>
  <si>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</si>
  <si>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</si>
  <si>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</si>
  <si>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</si>
  <si>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</si>
  <si>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</si>
  <si>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</si>
  <si>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</si>
  <si>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</si>
  <si>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</si>
  <si>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</si>
  <si>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</si>
  <si>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</si>
  <si>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</si>
  <si>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</si>
  <si>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</si>
  <si>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</si>
  <si>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</si>
  <si>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</si>
  <si>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</si>
  <si>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</si>
  <si>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</si>
  <si>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</si>
  <si>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</si>
  <si>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</si>
  <si>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</si>
  <si>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</si>
  <si>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</si>
  <si>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</si>
  <si>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</si>
  <si>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</si>
  <si>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</si>
  <si>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</si>
  <si>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</si>
  <si>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</si>
  <si>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</si>
  <si>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</si>
  <si>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</si>
  <si>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</si>
  <si>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</si>
  <si>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</si>
  <si>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</si>
  <si>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</si>
  <si>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</si>
  <si>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</si>
  <si>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</si>
  <si>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</si>
  <si>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</si>
  <si>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</si>
  <si>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</si>
  <si>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</si>
  <si>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</si>
  <si>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</si>
  <si>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</si>
  <si>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</si>
  <si>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</si>
  <si>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</si>
  <si>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</si>
  <si>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</si>
  <si>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</si>
  <si>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</si>
  <si>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</si>
  <si>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</si>
  <si>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</si>
  <si>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</si>
  <si>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</si>
  <si>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</si>
  <si>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</si>
  <si>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</si>
  <si>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</si>
  <si>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</si>
  <si>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</si>
  <si>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</si>
  <si>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</si>
  <si>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</si>
  <si>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</si>
  <si>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</si>
  <si>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</si>
  <si>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</si>
  <si>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</si>
  <si>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</si>
  <si>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</si>
  <si>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</si>
  <si>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</si>
  <si>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</si>
  <si>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</si>
  <si>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</si>
  <si>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</si>
  <si>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</si>
  <si>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</si>
  <si>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</si>
  <si>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</si>
  <si>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</si>
  <si>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</si>
  <si>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</si>
  <si>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</si>
  <si>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</si>
  <si>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</si>
  <si>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</si>
  <si>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</si>
  <si>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</si>
  <si>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</si>
  <si>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</si>
  <si>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</si>
  <si>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</si>
  <si>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</si>
  <si>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</si>
  <si>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</si>
  <si>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</si>
  <si>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</si>
  <si>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</si>
  <si>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</si>
  <si>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</si>
  <si>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</si>
  <si>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</si>
  <si>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</si>
  <si>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</si>
  <si>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</si>
  <si>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</si>
  <si>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</si>
  <si>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</si>
  <si>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</si>
  <si>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</si>
  <si>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</si>
  <si>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</si>
  <si>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</si>
  <si>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</si>
  <si>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</si>
  <si>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</si>
  <si>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</si>
  <si>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</si>
  <si>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</si>
  <si>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</si>
  <si>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</si>
  <si>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</si>
  <si>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</si>
  <si>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</si>
  <si>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</si>
  <si>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</si>
  <si>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</si>
  <si>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</si>
  <si>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</si>
  <si>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</si>
  <si>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</si>
  <si>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</si>
  <si>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</si>
  <si>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</si>
  <si>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</si>
  <si>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</si>
  <si>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</si>
  <si>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</si>
  <si>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</si>
  <si>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</si>
  <si>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</si>
  <si>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</si>
  <si>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</si>
  <si>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</si>
  <si>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</si>
  <si>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</si>
  <si>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</si>
  <si>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</si>
  <si>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</si>
  <si>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</si>
  <si>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</si>
  <si>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</si>
  <si>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</si>
  <si>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</si>
  <si>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</si>
  <si>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</si>
  <si>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</si>
  <si>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</si>
  <si>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</si>
  <si>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</si>
  <si>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</si>
  <si>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</si>
  <si>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</si>
  <si>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</si>
  <si>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</si>
  <si>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</si>
  <si>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</si>
  <si>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</si>
  <si>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</si>
  <si>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</si>
  <si>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</si>
  <si>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</si>
  <si>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</si>
  <si>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</si>
  <si>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</si>
  <si>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</si>
  <si>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</si>
  <si>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</si>
  <si>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</si>
  <si>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</si>
  <si>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</si>
  <si>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</si>
  <si>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</si>
  <si>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</si>
  <si>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</si>
  <si>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</si>
  <si>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</si>
  <si>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</si>
  <si>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</si>
  <si>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</si>
  <si>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</si>
  <si>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</si>
  <si>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</si>
  <si>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</si>
  <si>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</si>
  <si>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</si>
  <si>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</si>
  <si>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</si>
  <si>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</si>
  <si>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</si>
  <si>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</si>
  <si>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</si>
  <si>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</si>
  <si>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</si>
  <si>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</si>
  <si>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</si>
  <si>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</si>
  <si>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</si>
  <si>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</si>
  <si>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</si>
  <si>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</si>
  <si>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</si>
  <si>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</si>
  <si>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</si>
  <si>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</si>
  <si>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</si>
  <si>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</si>
  <si>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</si>
  <si>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</si>
  <si>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</si>
  <si>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</si>
  <si>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</si>
  <si>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</si>
  <si>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</si>
  <si>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</si>
  <si>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</si>
  <si>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</si>
  <si>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</si>
  <si>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</si>
  <si>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</si>
  <si>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</si>
  <si>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</si>
  <si>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</si>
  <si>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</si>
  <si>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</si>
  <si>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</si>
  <si>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</si>
  <si>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</si>
  <si>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</si>
  <si>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</si>
  <si>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</si>
  <si>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</si>
  <si>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</si>
  <si>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</si>
  <si>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</si>
  <si>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</si>
  <si>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</si>
  <si>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</si>
  <si>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</si>
  <si>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</si>
  <si>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</si>
  <si>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</si>
  <si>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</si>
  <si>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</si>
  <si>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</si>
  <si>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</si>
  <si>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</si>
  <si>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</si>
  <si>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</si>
  <si>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</si>
  <si>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</si>
  <si>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</si>
  <si>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</si>
  <si>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</si>
  <si>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</si>
  <si>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</si>
  <si>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</si>
  <si>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</si>
  <si>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</si>
  <si>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</si>
  <si>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</si>
  <si>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</si>
  <si>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</si>
  <si>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</si>
  <si>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</si>
  <si>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</si>
  <si>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</si>
  <si>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</si>
  <si>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</si>
  <si>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</si>
  <si>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</si>
  <si>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</si>
  <si>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</si>
  <si>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</si>
  <si>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</si>
  <si>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</si>
  <si>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</si>
  <si>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</si>
  <si>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</si>
  <si>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</si>
  <si>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</si>
  <si>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</si>
  <si>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</si>
  <si>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</si>
  <si>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</si>
  <si>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</si>
  <si>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</si>
  <si>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</si>
  <si>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</si>
  <si>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</si>
  <si>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</si>
  <si>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</si>
  <si>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</si>
  <si>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</si>
  <si>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</si>
  <si>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</si>
  <si>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</si>
  <si>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</si>
  <si>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</si>
  <si>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</si>
  <si>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</si>
  <si>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</si>
  <si>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</si>
  <si>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</si>
  <si>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</si>
  <si>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</si>
  <si>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</si>
  <si>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</si>
  <si>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</si>
  <si>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</si>
  <si>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</si>
  <si>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</si>
  <si>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</si>
  <si>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</si>
  <si>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</si>
  <si>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</si>
  <si>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</si>
  <si>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</si>
  <si>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</si>
  <si>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</si>
  <si>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</si>
  <si>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</si>
  <si>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</si>
  <si>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</si>
  <si>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</si>
  <si>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</si>
  <si>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</si>
  <si>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</si>
  <si>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</si>
  <si>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</si>
  <si>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</si>
  <si>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</si>
  <si>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</si>
  <si>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</si>
  <si>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</si>
  <si>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</si>
  <si>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</si>
  <si>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</si>
  <si>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</si>
  <si>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</si>
  <si>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</si>
  <si>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</si>
  <si>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</si>
  <si>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</si>
  <si>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</si>
  <si>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</si>
  <si>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</si>
  <si>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</si>
  <si>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</si>
  <si>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</si>
  <si>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</si>
  <si>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</si>
  <si>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</si>
  <si>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</si>
  <si>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</si>
  <si>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</si>
  <si>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</si>
  <si>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</si>
  <si>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</si>
  <si>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</si>
  <si>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</si>
  <si>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</si>
  <si>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</si>
  <si>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</si>
  <si>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</si>
  <si>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</si>
  <si>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</si>
  <si>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</si>
  <si>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</si>
  <si>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</si>
  <si>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</si>
  <si>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</si>
  <si>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</si>
  <si>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</si>
  <si>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</si>
  <si>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</si>
  <si>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</si>
  <si>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</si>
  <si>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</si>
  <si>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</si>
  <si>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</si>
  <si>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</si>
  <si>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</si>
  <si>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</si>
  <si>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</si>
  <si>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</si>
  <si>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</si>
  <si>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</si>
  <si>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</si>
  <si>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</si>
  <si>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</si>
  <si>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</si>
  <si>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</si>
  <si>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</si>
  <si>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</si>
  <si>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</si>
  <si>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</si>
  <si>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</si>
  <si>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</si>
  <si>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</si>
  <si>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</si>
  <si>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</si>
  <si>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</si>
  <si>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</si>
  <si>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</si>
  <si>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</si>
  <si>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</si>
  <si>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</si>
  <si>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</si>
  <si>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</si>
  <si>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</si>
  <si>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</si>
  <si>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</si>
  <si>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</si>
  <si>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</si>
  <si>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</si>
  <si>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</si>
  <si>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</si>
  <si>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</si>
  <si>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</si>
  <si>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</si>
  <si>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</si>
  <si>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</si>
  <si>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</si>
  <si>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</si>
  <si>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</si>
  <si>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</si>
  <si>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</si>
  <si>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</si>
  <si>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</si>
  <si>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</si>
  <si>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</si>
  <si>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</si>
  <si>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</si>
  <si>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</si>
  <si>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</si>
  <si>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</si>
  <si>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</si>
  <si>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</si>
  <si>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</si>
  <si>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</si>
  <si>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</si>
  <si>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</si>
  <si>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</si>
  <si>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</si>
  <si>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</si>
  <si>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</si>
  <si>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</si>
  <si>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</si>
  <si>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</si>
  <si>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</si>
  <si>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</si>
  <si>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</si>
  <si>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</si>
  <si>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</si>
  <si>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</si>
  <si>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</si>
  <si>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</si>
  <si>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</si>
  <si>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</si>
  <si>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</si>
  <si>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</si>
  <si>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</si>
  <si>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</si>
  <si>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</si>
  <si>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</si>
  <si>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</si>
  <si>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</si>
  <si>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</si>
  <si>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</si>
  <si>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</si>
  <si>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</si>
  <si>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</si>
  <si>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</si>
  <si>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</si>
  <si>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</si>
  <si>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</si>
  <si>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</si>
  <si>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</si>
  <si>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</si>
  <si>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</si>
  <si>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</si>
  <si>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</si>
  <si>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</si>
  <si>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</si>
  <si>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</si>
  <si>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</si>
  <si>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</si>
  <si>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</si>
  <si>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</si>
  <si>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</si>
  <si>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</si>
  <si>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</si>
  <si>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</si>
  <si>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</si>
  <si>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</si>
  <si>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</si>
  <si>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</si>
  <si>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</si>
  <si>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</si>
  <si>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</si>
  <si>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</si>
  <si>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</si>
  <si>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</si>
  <si>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</si>
  <si>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</si>
  <si>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</si>
  <si>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</si>
  <si>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</si>
  <si>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</si>
  <si>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</si>
  <si>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</si>
  <si>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</si>
  <si>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</si>
  <si>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</si>
  <si>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</si>
  <si>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</si>
  <si>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</si>
  <si>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</si>
  <si>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</si>
  <si>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</si>
  <si>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</si>
  <si>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</si>
  <si>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</si>
  <si>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</si>
  <si>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</si>
  <si>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</si>
  <si>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</si>
  <si>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</si>
  <si>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</si>
  <si>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</si>
  <si>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</si>
  <si>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</si>
  <si>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</si>
  <si>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</si>
  <si>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</si>
  <si>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</si>
  <si>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</si>
  <si>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</si>
  <si>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</si>
  <si>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</si>
  <si>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</si>
  <si>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</si>
  <si>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</si>
  <si>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</si>
  <si>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</si>
  <si>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</si>
  <si>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</si>
  <si>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</si>
  <si>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</si>
  <si>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</si>
  <si>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</si>
  <si>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</si>
  <si>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</si>
  <si>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</si>
  <si>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</si>
  <si>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</si>
  <si>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</si>
  <si>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</si>
  <si>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</si>
  <si>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</si>
  <si>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</si>
  <si>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</si>
  <si>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</si>
  <si>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</si>
  <si>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</si>
  <si>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</si>
  <si>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</si>
  <si>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</si>
  <si>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</si>
  <si>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</si>
  <si>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</si>
  <si>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</si>
  <si>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</si>
  <si>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</si>
  <si>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</si>
  <si>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</si>
  <si>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</si>
  <si>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</si>
  <si>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</si>
  <si>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</si>
  <si>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</si>
  <si>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</si>
  <si>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</si>
  <si>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</si>
  <si>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</si>
  <si>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</si>
  <si>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</si>
  <si>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</si>
  <si>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</si>
  <si>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</si>
  <si>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</si>
  <si>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</si>
  <si>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</si>
  <si>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</si>
  <si>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</si>
  <si>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</si>
  <si>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</si>
  <si>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</si>
  <si>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</si>
  <si>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</si>
  <si>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</si>
  <si>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</si>
  <si>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</si>
  <si>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</si>
  <si>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</si>
  <si>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</si>
  <si>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</si>
  <si>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</si>
  <si>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</si>
  <si>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</si>
  <si>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</si>
  <si>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</si>
  <si>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</si>
  <si>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</si>
  <si>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</si>
  <si>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</si>
  <si>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</si>
  <si>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</si>
  <si>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</si>
  <si>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</si>
  <si>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</si>
  <si>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</si>
  <si>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</si>
  <si>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</si>
  <si>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</si>
  <si>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</si>
  <si>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</si>
  <si>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</si>
  <si>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</si>
  <si>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</si>
  <si>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</si>
  <si>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</si>
  <si>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</si>
  <si>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</si>
  <si>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</si>
  <si>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</si>
  <si>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</si>
  <si>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</si>
  <si>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</si>
  <si>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</si>
  <si>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</si>
  <si>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</si>
  <si>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</si>
  <si>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</si>
  <si>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</si>
  <si>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</si>
  <si>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</si>
  <si>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</si>
  <si>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</si>
  <si>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</si>
  <si>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</si>
  <si>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</si>
  <si>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</si>
  <si>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</si>
  <si>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</si>
  <si>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</si>
  <si>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</si>
  <si>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</si>
  <si>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</si>
  <si>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</si>
  <si>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</si>
  <si>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</si>
  <si>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</si>
  <si>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</si>
  <si>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</si>
  <si>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</si>
  <si>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</si>
  <si>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</si>
  <si>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</si>
  <si>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</si>
  <si>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</si>
  <si>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</si>
  <si>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</si>
  <si>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</si>
  <si>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</si>
  <si>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</si>
  <si>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</si>
  <si>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</si>
  <si>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</si>
  <si>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</si>
  <si>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</si>
  <si>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</si>
  <si>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</si>
  <si>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</si>
  <si>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</si>
  <si>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</si>
  <si>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</si>
  <si>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</si>
  <si>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</si>
  <si>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</si>
  <si>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</si>
  <si>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</si>
  <si>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</si>
  <si>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</si>
  <si>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</si>
  <si>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</si>
  <si>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</si>
  <si>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</si>
  <si>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</si>
  <si>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</si>
  <si>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</si>
  <si>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</si>
  <si>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</si>
  <si>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</si>
  <si>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</si>
  <si>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</si>
  <si>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</si>
  <si>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</si>
  <si>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</si>
  <si>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</si>
  <si>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</si>
  <si>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</si>
  <si>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</si>
  <si>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</si>
  <si>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</si>
  <si>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</si>
  <si>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</si>
  <si>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</si>
  <si>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</si>
  <si>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</si>
  <si>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</si>
  <si>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</si>
  <si>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</si>
  <si>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</si>
  <si>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</si>
  <si>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</si>
  <si>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</si>
  <si>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</si>
  <si>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</si>
  <si>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</si>
  <si>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</si>
  <si>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</si>
  <si>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</si>
  <si>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</si>
  <si>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</si>
  <si>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</si>
  <si>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</si>
  <si>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</si>
  <si>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</si>
  <si>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</si>
  <si>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</si>
  <si>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</si>
  <si>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</si>
  <si>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</si>
  <si>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</si>
  <si>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</si>
  <si>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</si>
  <si>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</si>
  <si>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</si>
  <si>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</si>
  <si>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</si>
  <si>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</si>
  <si>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</si>
  <si>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</si>
  <si>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</si>
  <si>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</si>
  <si>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</si>
  <si>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</si>
  <si>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</si>
  <si>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</si>
  <si>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</si>
  <si>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</si>
  <si>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</si>
  <si>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</si>
  <si>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</si>
  <si>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</si>
  <si>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</si>
  <si>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</si>
  <si>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</si>
  <si>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</si>
  <si>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</si>
  <si>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</si>
  <si>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</si>
  <si>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</si>
  <si>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</si>
  <si>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</si>
  <si>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</si>
  <si>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</si>
  <si>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</si>
  <si>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</si>
  <si>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</si>
  <si>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</si>
  <si>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</si>
  <si>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</si>
  <si>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</si>
  <si>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</si>
  <si>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</si>
  <si>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</si>
  <si>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</si>
  <si>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</si>
  <si>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</si>
  <si>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</si>
  <si>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</si>
  <si>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</si>
  <si>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</si>
  <si>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</si>
  <si>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</si>
  <si>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</si>
  <si>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</si>
  <si>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</si>
  <si>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</si>
  <si>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</si>
  <si>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</si>
  <si>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</si>
  <si>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</si>
  <si>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</si>
  <si>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</si>
  <si>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</si>
  <si>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</si>
  <si>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</si>
  <si>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</si>
  <si>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</si>
  <si>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</si>
  <si>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</si>
  <si>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</si>
  <si>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</si>
  <si>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</si>
  <si>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</si>
  <si>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</si>
  <si>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</si>
  <si>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</si>
  <si>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</si>
  <si>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</si>
  <si>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</si>
  <si>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</si>
  <si>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</si>
  <si>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</si>
  <si>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</si>
  <si>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</si>
  <si>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</si>
  <si>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</si>
  <si>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</si>
  <si>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</si>
  <si>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</si>
  <si>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</si>
  <si>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</si>
  <si>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</si>
  <si>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</si>
  <si>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</si>
  <si>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</si>
  <si>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</si>
  <si>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</si>
  <si>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</si>
  <si>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</si>
  <si>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</si>
  <si>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</si>
  <si>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</si>
  <si>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</si>
  <si>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</si>
  <si>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</si>
  <si>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</si>
  <si>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</si>
  <si>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</si>
  <si>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</si>
  <si>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</si>
  <si>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</si>
  <si>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</si>
  <si>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</si>
  <si>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</si>
  <si>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</si>
  <si>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</si>
  <si>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</si>
  <si>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</si>
  <si>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</si>
  <si>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</si>
  <si>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</si>
  <si>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</si>
  <si>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</si>
  <si>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</si>
  <si>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</si>
  <si>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</si>
  <si>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</si>
  <si>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</si>
  <si>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</si>
  <si>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</si>
  <si>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</si>
  <si>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</si>
  <si>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</si>
  <si>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</si>
  <si>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</si>
  <si>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</si>
  <si>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</si>
  <si>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</si>
  <si>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</si>
  <si>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</si>
  <si>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</si>
  <si>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</si>
  <si>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</si>
  <si>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</si>
  <si>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</si>
  <si>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</si>
  <si>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</si>
  <si>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</si>
  <si>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</si>
  <si>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</si>
  <si>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</si>
  <si>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</si>
  <si>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</si>
  <si>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</si>
  <si>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</si>
  <si>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</si>
  <si>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</si>
  <si>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</si>
  <si>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</si>
  <si>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</si>
  <si>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</si>
  <si>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</si>
  <si>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</si>
  <si>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</si>
  <si>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</si>
  <si>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</si>
  <si>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</si>
  <si>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</si>
  <si>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</si>
  <si>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</si>
  <si>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</si>
  <si>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</si>
  <si>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</si>
  <si>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</si>
  <si>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</si>
  <si>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</si>
  <si>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</si>
  <si>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</si>
  <si>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</si>
  <si>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</si>
  <si>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</si>
  <si>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</si>
  <si>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</si>
  <si>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</si>
  <si>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</si>
  <si>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</si>
  <si>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</si>
  <si>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</si>
  <si>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</si>
  <si>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</si>
  <si>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</si>
  <si>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</si>
  <si>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</si>
  <si>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</si>
  <si>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</si>
  <si>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</si>
  <si>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</si>
  <si>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</si>
  <si>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</si>
  <si>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</si>
  <si>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</si>
  <si>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</si>
  <si>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</si>
  <si>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</si>
  <si>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</si>
  <si>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</si>
  <si>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</si>
  <si>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</si>
  <si>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</si>
  <si>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</si>
  <si>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</si>
  <si>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</si>
  <si>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</si>
  <si>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</si>
  <si>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</si>
  <si>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</si>
  <si>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</si>
  <si>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</si>
  <si>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</si>
  <si>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</si>
  <si>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</si>
  <si>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</si>
  <si>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</si>
  <si>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</si>
  <si>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</si>
  <si>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</si>
  <si>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</si>
  <si>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</si>
  <si>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</si>
  <si>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</si>
  <si>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</si>
  <si>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</si>
  <si>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</si>
  <si>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</si>
  <si>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</si>
  <si>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</si>
  <si>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</si>
  <si>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</si>
  <si>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</si>
  <si>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</si>
  <si>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</si>
  <si>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</si>
  <si>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</si>
  <si>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</si>
  <si>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</si>
  <si>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</si>
  <si>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</si>
  <si>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</si>
  <si>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</si>
  <si>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</si>
  <si>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</si>
  <si>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</si>
  <si>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</si>
  <si>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</si>
  <si>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</si>
  <si>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</si>
  <si>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</si>
  <si>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</si>
  <si>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</si>
  <si>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</si>
  <si>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</si>
  <si>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</si>
  <si>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</si>
  <si>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</si>
  <si>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</si>
  <si>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</si>
  <si>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</si>
  <si>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</si>
  <si>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</si>
  <si>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</si>
  <si>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</si>
  <si>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</si>
  <si>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</si>
  <si>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</si>
  <si>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</si>
  <si>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</si>
  <si>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</si>
  <si>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</si>
  <si>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</si>
  <si>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</si>
  <si>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</si>
  <si>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</si>
  <si>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</si>
  <si>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</si>
  <si>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</si>
  <si>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</si>
  <si>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</si>
  <si>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</si>
  <si>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</si>
  <si>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</si>
  <si>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</si>
  <si>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</si>
  <si>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</si>
  <si>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</si>
  <si>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</si>
  <si>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</si>
  <si>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</si>
  <si>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</si>
  <si>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</si>
  <si>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</si>
  <si>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</si>
  <si>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</si>
  <si>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</si>
  <si>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</si>
  <si>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</si>
  <si>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</si>
  <si>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</si>
  <si>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</si>
  <si>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</si>
  <si>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</si>
  <si>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</si>
  <si>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</si>
  <si>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</si>
  <si>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</si>
  <si>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</si>
  <si>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</si>
  <si>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</si>
  <si>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</si>
  <si>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</si>
  <si>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</si>
  <si>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</si>
  <si>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</si>
  <si>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</si>
  <si>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</si>
  <si>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</si>
  <si>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</si>
  <si>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</si>
  <si>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</si>
  <si>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</si>
  <si>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</si>
  <si>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</si>
  <si>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</si>
  <si>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</si>
  <si>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</si>
  <si>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</si>
  <si>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</si>
  <si>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</si>
  <si>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</si>
  <si>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</si>
  <si>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</si>
  <si>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</si>
  <si>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</si>
  <si>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</si>
  <si>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</si>
  <si>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</si>
  <si>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</si>
  <si>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</si>
  <si>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</si>
  <si>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</si>
  <si>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</si>
  <si>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</si>
  <si>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</si>
  <si>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</si>
  <si>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</si>
  <si>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</si>
  <si>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</si>
  <si>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</si>
  <si>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</si>
  <si>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</si>
  <si>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</si>
  <si>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</si>
  <si>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</si>
  <si>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</si>
  <si>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</si>
  <si>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</si>
  <si>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</si>
  <si>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</si>
  <si>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</si>
  <si>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</si>
  <si>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</si>
  <si>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</si>
  <si>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</si>
  <si>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</si>
  <si>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</si>
  <si>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</si>
  <si>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</si>
  <si>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</si>
  <si>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</si>
  <si>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</si>
  <si>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</si>
  <si>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</si>
  <si>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</si>
  <si>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</si>
  <si>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</si>
  <si>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</si>
  <si>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</si>
  <si>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</si>
  <si>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</si>
  <si>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</si>
  <si>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</si>
  <si>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</si>
  <si>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</si>
  <si>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</si>
  <si>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</si>
  <si>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</si>
  <si>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</si>
  <si>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</si>
  <si>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</si>
  <si>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</si>
  <si>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</si>
  <si>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</si>
  <si>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</si>
  <si>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</si>
  <si>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</si>
  <si>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</si>
  <si>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</si>
  <si>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</si>
  <si>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</si>
  <si>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</si>
  <si>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</si>
  <si>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</si>
  <si>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</si>
  <si>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</si>
  <si>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</si>
  <si>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</si>
  <si>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</si>
  <si>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</si>
  <si>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</si>
  <si>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</si>
  <si>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</si>
  <si>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</si>
  <si>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</si>
  <si>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</si>
  <si>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</si>
  <si>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</si>
  <si>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</si>
  <si>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</si>
  <si>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</si>
  <si>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</si>
  <si>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</si>
  <si>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</si>
  <si>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</si>
  <si>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</si>
  <si>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</si>
  <si>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</si>
  <si>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</si>
  <si>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</si>
  <si>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</si>
  <si>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</si>
  <si>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</si>
  <si>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</si>
  <si>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</si>
  <si>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</si>
  <si>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</si>
  <si>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</si>
  <si>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</si>
  <si>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</si>
  <si>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</si>
  <si>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</si>
  <si>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</si>
  <si>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</si>
  <si>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</si>
  <si>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</si>
  <si>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</si>
  <si>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</si>
  <si>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</si>
  <si>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</si>
  <si>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</si>
  <si>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</si>
  <si>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</si>
  <si>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</si>
  <si>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</si>
  <si>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</si>
  <si>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</si>
  <si>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</si>
  <si>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</si>
  <si>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</si>
  <si>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</si>
  <si>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</si>
  <si>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</si>
  <si>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</si>
  <si>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</si>
  <si>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</si>
  <si>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</si>
  <si>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</si>
  <si>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</si>
  <si>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</si>
  <si>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</si>
  <si>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</si>
  <si>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</si>
  <si>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</si>
  <si>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</si>
  <si>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</si>
  <si>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</si>
  <si>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</si>
  <si>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</si>
  <si>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</si>
  <si>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</si>
  <si>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</si>
  <si>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</si>
  <si>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</si>
  <si>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</si>
  <si>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</si>
  <si>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</si>
  <si>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</si>
  <si>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</si>
  <si>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</si>
  <si>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</si>
  <si>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</si>
  <si>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</si>
  <si>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</si>
  <si>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</si>
  <si>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</si>
  <si>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</si>
  <si>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</si>
  <si>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</si>
  <si>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</si>
  <si>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</si>
  <si>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</si>
  <si>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</si>
  <si>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</si>
  <si>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</si>
  <si>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</si>
  <si>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</si>
  <si>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</si>
  <si>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</si>
  <si>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</si>
  <si>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</si>
  <si>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</si>
  <si>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</si>
  <si>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</si>
  <si>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</si>
  <si>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</si>
  <si>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</si>
  <si>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</si>
  <si>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</si>
  <si>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</si>
  <si>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</si>
  <si>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</si>
  <si>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</si>
  <si>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</si>
  <si>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</si>
  <si>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</si>
  <si>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</si>
  <si>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</si>
  <si>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</si>
  <si>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</si>
  <si>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</si>
  <si>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</si>
  <si>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</si>
  <si>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</si>
  <si>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</si>
  <si>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</si>
  <si>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</si>
  <si>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</si>
  <si>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</si>
  <si>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</si>
  <si>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</si>
  <si>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</si>
  <si>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</si>
  <si>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</si>
  <si>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</si>
  <si>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</si>
  <si>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</si>
  <si>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</si>
  <si>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</si>
  <si>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</si>
  <si>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</si>
  <si>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</si>
  <si>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</si>
  <si>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</si>
  <si>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</si>
  <si>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</si>
  <si>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</si>
  <si>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</si>
  <si>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</si>
  <si>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</si>
  <si>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</si>
  <si>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</si>
  <si>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</si>
  <si>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</si>
  <si>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</si>
  <si>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</si>
  <si>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</si>
  <si>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</si>
  <si>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</si>
  <si>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</si>
  <si>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</si>
  <si>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</si>
  <si>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</si>
  <si>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</si>
  <si>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</si>
  <si>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</si>
  <si>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</si>
  <si>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</si>
  <si>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</si>
  <si>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</si>
  <si>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</si>
  <si>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</si>
  <si>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</si>
  <si>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</si>
  <si>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</si>
  <si>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</si>
  <si>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</si>
  <si>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</si>
  <si>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</si>
  <si>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</si>
  <si>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</si>
  <si>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</si>
  <si>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</si>
  <si>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</si>
  <si>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</si>
  <si>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</si>
  <si>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</si>
  <si>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</si>
  <si>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</si>
  <si>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</si>
  <si>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</si>
  <si>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</si>
  <si>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</si>
  <si>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</si>
  <si>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</si>
  <si>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</si>
  <si>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</si>
  <si>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</si>
  <si>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</si>
  <si>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</si>
  <si>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</si>
  <si>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</si>
  <si>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</si>
  <si>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</si>
  <si>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</si>
  <si>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</si>
  <si>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</si>
  <si>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</si>
  <si>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</si>
  <si>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</si>
  <si>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</si>
  <si>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</si>
  <si>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</si>
  <si>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</si>
  <si>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</si>
  <si>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</si>
  <si>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</si>
  <si>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</si>
  <si>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</si>
  <si>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</si>
  <si>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</si>
  <si>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</si>
  <si>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</si>
  <si>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</si>
  <si>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</si>
  <si>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</si>
  <si>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</si>
  <si>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</si>
  <si>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</si>
  <si>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</si>
  <si>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</si>
  <si>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</si>
  <si>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</si>
  <si>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</si>
  <si>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</si>
  <si>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</si>
  <si>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</si>
  <si>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</si>
  <si>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</si>
  <si>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</si>
  <si>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</si>
  <si>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</si>
  <si>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</si>
  <si>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</si>
  <si>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</si>
  <si>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</si>
  <si>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</si>
  <si>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</si>
  <si>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</si>
  <si>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</si>
  <si>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</si>
  <si>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</si>
  <si>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</si>
  <si>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</si>
  <si>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</si>
  <si>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</si>
  <si>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</si>
  <si>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</si>
  <si>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</si>
  <si>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</si>
  <si>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</si>
  <si>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</si>
  <si>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</si>
  <si>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</si>
  <si>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</si>
  <si>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</si>
  <si>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</si>
  <si>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</si>
  <si>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</si>
  <si>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</si>
  <si>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</si>
  <si>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</si>
  <si>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</si>
  <si>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</si>
  <si>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</si>
  <si>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</si>
  <si>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</si>
  <si>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</si>
  <si>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</si>
  <si>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</si>
  <si>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</si>
  <si>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</si>
  <si>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</si>
  <si>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</si>
  <si>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</si>
  <si>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</si>
  <si>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</si>
  <si>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</si>
  <si>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</si>
  <si>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</si>
  <si>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</si>
  <si>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</si>
  <si>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</si>
  <si>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</si>
  <si>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</si>
  <si>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</si>
  <si>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</si>
  <si>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</si>
  <si>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</si>
  <si>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</si>
  <si>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</si>
  <si>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</si>
  <si>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</si>
  <si>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</si>
  <si>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</si>
  <si>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</si>
  <si>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</si>
  <si>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</si>
  <si>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</si>
  <si>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</si>
  <si>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</si>
  <si>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</si>
  <si>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</si>
  <si>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</si>
  <si>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</si>
  <si>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</si>
  <si>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</si>
  <si>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</si>
  <si>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</si>
  <si>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</si>
  <si>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</si>
  <si>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</si>
  <si>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</si>
  <si>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</si>
  <si>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</si>
  <si>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</si>
  <si>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</si>
  <si>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</si>
  <si>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</si>
  <si>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</si>
  <si>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</si>
  <si>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</si>
  <si>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</si>
  <si>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</si>
  <si>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</si>
  <si>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</si>
  <si>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</si>
  <si>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</si>
  <si>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</si>
  <si>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</si>
  <si>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</si>
  <si>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</si>
  <si>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</si>
  <si>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</si>
  <si>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</si>
  <si>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</si>
  <si>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</si>
  <si>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</si>
  <si>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</si>
  <si>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</si>
  <si>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</si>
  <si>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</si>
  <si>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</si>
  <si>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</si>
  <si>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</si>
  <si>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</si>
  <si>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</si>
  <si>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</si>
  <si>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</si>
  <si>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</si>
  <si>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</si>
  <si>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</si>
  <si>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</si>
  <si>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</si>
  <si>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</si>
  <si>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</si>
  <si>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</si>
  <si>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</si>
  <si>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</si>
  <si>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</si>
  <si>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</si>
  <si>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</si>
  <si>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</si>
  <si>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</si>
  <si>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</si>
  <si>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</si>
  <si>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</si>
  <si>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</si>
  <si>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</si>
  <si>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</si>
  <si>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</si>
  <si>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</si>
  <si>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</si>
  <si>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</si>
  <si>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</si>
  <si>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</si>
  <si>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</si>
  <si>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</si>
  <si>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</si>
  <si>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</si>
  <si>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</si>
  <si>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</si>
  <si>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</si>
  <si>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</si>
  <si>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</si>
  <si>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</si>
  <si>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</si>
  <si>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</si>
  <si>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</si>
  <si>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</si>
  <si>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</si>
  <si>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</si>
  <si>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</si>
  <si>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</si>
  <si>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</si>
  <si>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</si>
  <si>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</si>
  <si>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</si>
  <si>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</si>
  <si>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</si>
  <si>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</si>
  <si>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</si>
  <si>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</si>
  <si>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</si>
  <si>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</si>
  <si>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</si>
  <si>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</si>
  <si>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</si>
  <si>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</si>
  <si>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</si>
  <si>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</si>
  <si>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</si>
  <si>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</si>
  <si>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</si>
  <si>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</si>
  <si>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</si>
  <si>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</si>
  <si>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</si>
  <si>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</si>
  <si>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</si>
  <si>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</si>
  <si>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</si>
  <si>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</si>
  <si>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</si>
  <si>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</si>
  <si>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</si>
  <si>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</si>
  <si>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</si>
  <si>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</si>
  <si>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</si>
  <si>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</si>
  <si>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</si>
  <si>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</si>
  <si>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</si>
  <si>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</si>
  <si>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</si>
  <si>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</si>
  <si>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</si>
  <si>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</si>
  <si>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</si>
  <si>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</si>
  <si>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</si>
  <si>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</si>
  <si>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</si>
  <si>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</si>
  <si>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</si>
  <si>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</si>
  <si>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</si>
  <si>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</si>
  <si>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</si>
  <si>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</si>
  <si>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</si>
  <si>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</si>
  <si>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</si>
  <si>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</si>
  <si>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</si>
  <si>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</si>
  <si>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</si>
  <si>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</si>
  <si>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</si>
  <si>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</si>
  <si>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</si>
  <si>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</si>
  <si>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</si>
  <si>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</si>
  <si>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</si>
  <si>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</si>
  <si>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</si>
  <si>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</si>
  <si>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</si>
  <si>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</si>
  <si>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</si>
  <si>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</si>
  <si>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</si>
  <si>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</si>
  <si>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</si>
  <si>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</si>
  <si>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</si>
  <si>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</si>
  <si>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</si>
  <si>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</si>
  <si>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</si>
  <si>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</si>
  <si>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</si>
  <si>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</si>
  <si>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</si>
  <si>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</si>
  <si>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</si>
  <si>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</si>
  <si>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</si>
  <si>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</si>
  <si>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</si>
  <si>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</si>
  <si>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</si>
  <si>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</si>
  <si>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</si>
  <si>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</si>
  <si>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</si>
  <si>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</si>
  <si>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</si>
  <si>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</si>
  <si>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</si>
  <si>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</si>
  <si>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</si>
  <si>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</si>
  <si>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</si>
  <si>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</si>
  <si>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</si>
  <si>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</si>
  <si>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</si>
  <si>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</si>
  <si>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</si>
  <si>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</si>
  <si>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</si>
  <si>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</si>
  <si>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</si>
  <si>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</si>
  <si>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</si>
  <si>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</si>
  <si>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</si>
  <si>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</si>
  <si>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</si>
  <si>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</si>
  <si>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</si>
  <si>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</si>
  <si>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</si>
  <si>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</si>
  <si>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</si>
  <si>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</si>
  <si>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</si>
  <si>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</si>
  <si>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</si>
  <si>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</si>
  <si>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</si>
  <si>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</si>
  <si>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</si>
  <si>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</si>
  <si>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</si>
  <si>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</si>
  <si>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</si>
  <si>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</si>
  <si>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</si>
  <si>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</si>
  <si>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</si>
  <si>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</si>
  <si>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</si>
  <si>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</si>
  <si>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</si>
  <si>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</si>
  <si>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</si>
  <si>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</si>
  <si>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</si>
  <si>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</si>
  <si>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</si>
  <si>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</si>
  <si>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</si>
  <si>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</si>
  <si>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</si>
  <si>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</si>
  <si>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</si>
  <si>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</si>
  <si>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</si>
  <si>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</si>
  <si>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</si>
  <si>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</si>
  <si>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</si>
  <si>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</si>
  <si>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</si>
  <si>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</si>
  <si>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</si>
  <si>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</si>
  <si>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</si>
  <si>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</si>
  <si>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</si>
  <si>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</si>
  <si>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</si>
  <si>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</si>
  <si>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</si>
  <si>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</si>
  <si>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</si>
  <si>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</si>
  <si>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</si>
  <si>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</si>
  <si>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</si>
  <si>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</si>
  <si>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</si>
  <si>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</si>
  <si>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</si>
  <si>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</si>
  <si>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</si>
  <si>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</si>
  <si>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</si>
  <si>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</si>
  <si>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</si>
  <si>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</si>
  <si>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</si>
  <si>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</si>
  <si>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</si>
  <si>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</si>
  <si>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</si>
  <si>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</si>
  <si>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</si>
  <si>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</si>
  <si>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</si>
  <si>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</si>
  <si>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</si>
  <si>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</si>
  <si>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</si>
  <si>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</si>
  <si>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</si>
  <si>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</si>
  <si>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</si>
  <si>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</si>
  <si>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</si>
  <si>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</si>
  <si>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</si>
  <si>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</si>
  <si>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</si>
  <si>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</si>
  <si>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</si>
  <si>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</si>
  <si>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</si>
  <si>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</si>
  <si>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</si>
  <si>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</si>
  <si>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</si>
  <si>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</si>
  <si>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</si>
  <si>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</si>
  <si>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</si>
  <si>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</si>
  <si>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</si>
  <si>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</si>
  <si>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</si>
  <si>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</si>
  <si>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</si>
  <si>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</si>
  <si>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</si>
  <si>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</si>
  <si>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</si>
  <si>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</si>
  <si>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</si>
  <si>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</si>
  <si>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</si>
  <si>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</si>
  <si>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</si>
  <si>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</si>
  <si>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</si>
  <si>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</si>
  <si>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</si>
  <si>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</si>
  <si>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</si>
  <si>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</si>
  <si>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</si>
  <si>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</si>
  <si>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</si>
  <si>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</si>
  <si>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</si>
  <si>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</si>
  <si>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</si>
  <si>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</si>
  <si>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</si>
  <si>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</si>
  <si>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</si>
  <si>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</si>
  <si>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</si>
  <si>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</si>
  <si>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</si>
  <si>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</si>
  <si>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</si>
  <si>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</si>
  <si>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</si>
  <si>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</si>
  <si>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</si>
  <si>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</si>
  <si>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</si>
  <si>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</si>
  <si>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</si>
  <si>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</si>
  <si>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</si>
  <si>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</si>
  <si>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</si>
  <si>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</si>
  <si>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</si>
  <si>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</si>
  <si>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</si>
  <si>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</si>
  <si>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</si>
  <si>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</si>
  <si>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</si>
  <si>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</si>
  <si>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</si>
  <si>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</si>
  <si>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</si>
  <si>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</si>
  <si>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</si>
  <si>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</si>
  <si>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</si>
  <si>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</si>
  <si>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</si>
  <si>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</si>
  <si>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</si>
  <si>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</si>
  <si>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</si>
  <si>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</si>
  <si>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</si>
  <si>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</si>
  <si>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</si>
  <si>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</si>
  <si>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</si>
  <si>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</si>
  <si>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</si>
  <si>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</si>
  <si>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</si>
  <si>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</si>
  <si>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</si>
  <si>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</si>
  <si>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</si>
  <si>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</si>
  <si>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</si>
  <si>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</si>
  <si>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</si>
  <si>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</si>
  <si>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</si>
  <si>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</si>
  <si>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</si>
  <si>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</si>
  <si>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</si>
  <si>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</si>
  <si>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</si>
  <si>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</si>
  <si>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</si>
  <si>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</si>
  <si>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</si>
  <si>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</si>
  <si>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</si>
  <si>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</si>
  <si>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</si>
  <si>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</si>
  <si>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</si>
  <si>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</si>
  <si>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</si>
  <si>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</si>
  <si>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</si>
  <si>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</si>
  <si>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</si>
  <si>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</si>
  <si>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</si>
  <si>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</si>
  <si>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</si>
  <si>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</si>
  <si>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</si>
  <si>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</si>
  <si>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</si>
  <si>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</si>
  <si>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</si>
  <si>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</si>
  <si>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</si>
  <si>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</si>
  <si>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</si>
  <si>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</si>
  <si>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</si>
  <si>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</si>
  <si>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</si>
  <si>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</si>
  <si>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</si>
  <si>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</si>
  <si>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</si>
  <si>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</si>
  <si>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</si>
  <si>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</si>
  <si>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</si>
  <si>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</si>
  <si>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</si>
  <si>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</si>
  <si>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</si>
  <si>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</si>
  <si>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</si>
  <si>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</si>
  <si>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</si>
  <si>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</si>
  <si>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</si>
  <si>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</si>
  <si>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</si>
  <si>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</si>
  <si>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</si>
  <si>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</si>
  <si>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</si>
  <si>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</si>
  <si>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</si>
  <si>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</si>
  <si>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</si>
  <si>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</si>
  <si>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</si>
  <si>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</si>
  <si>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</si>
  <si>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</si>
  <si>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</si>
  <si>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</si>
  <si>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</si>
  <si>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</si>
  <si>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</si>
  <si>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</si>
  <si>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</si>
  <si>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</si>
  <si>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</si>
  <si>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</si>
  <si>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</si>
  <si>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</si>
  <si>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</si>
  <si>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</si>
  <si>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</si>
  <si>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</si>
  <si>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</si>
  <si>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</si>
  <si>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</si>
  <si>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</si>
  <si>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</si>
  <si>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</si>
  <si>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</si>
  <si>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</si>
  <si>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</si>
  <si>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</si>
  <si>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</si>
  <si>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</si>
  <si>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</si>
  <si>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</si>
  <si>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</si>
  <si>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</si>
  <si>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</si>
  <si>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</si>
  <si>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</si>
  <si>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</si>
  <si>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</si>
  <si>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</si>
  <si>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</si>
  <si>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</si>
  <si>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</si>
  <si>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</si>
  <si>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</si>
  <si>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</si>
  <si>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</si>
  <si>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</si>
  <si>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</si>
  <si>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30/10/2021</t>
  </si>
  <si>
    <t>Cut-off Date: 30/10/2021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</si>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</sst>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B4" sqref="B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N26" sqref="N2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76" sqref="C27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44500</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18983.678962999998</v>
      </c>
      <c r="F38" s="41"/>
      <c r="H38" s="22"/>
      <c r="L38" s="22"/>
      <c r="M38" s="22"/>
    </row>
    <row r="39" spans="1:14" x14ac:dyDescent="0.25">
      <c r="A39" s="24" t="s">
        <v>66</v>
      </c>
      <c r="B39" s="41" t="s">
        <v>67</v>
      </c>
      <c r="C39" s="307">
        <v>12804.697381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0.48255584635436666</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16267.149804999999</v>
      </c>
      <c r="E53" s="49"/>
      <c r="F53" s="158">
        <f>IF($C$58=0,"",IF(C53="[for completion]","",C53/$C$58))</f>
        <v>0.85690185957660625</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2716.5291579999998</v>
      </c>
      <c r="E56" s="49"/>
      <c r="F56" s="166">
        <f t="shared" si="0"/>
        <v>0.14309814042339375</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18983.678962999998</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17.86</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131.12</v>
      </c>
      <c r="D70" s="313" t="s">
        <v>1194</v>
      </c>
      <c r="E70" s="20"/>
      <c r="F70" s="158">
        <f t="shared" ref="F70:F76" si="2">IF($C$77=0,"",IF(C70="[for completion]","",C70/$C$77))</f>
        <v>8.0604162376322827E-3</v>
      </c>
      <c r="G70" s="158" t="str">
        <f>IF($D$77=0,"",IF(D70="[Mark as ND1 if not relevant]","",D70/$D$77))</f>
        <v/>
      </c>
      <c r="H70" s="22"/>
      <c r="L70" s="22"/>
      <c r="M70" s="22"/>
      <c r="N70" s="54"/>
    </row>
    <row r="71" spans="1:14" x14ac:dyDescent="0.25">
      <c r="A71" s="24" t="s">
        <v>115</v>
      </c>
      <c r="B71" s="139" t="s">
        <v>1516</v>
      </c>
      <c r="C71" s="312">
        <v>241.07</v>
      </c>
      <c r="D71" s="313" t="s">
        <v>1194</v>
      </c>
      <c r="E71" s="20"/>
      <c r="F71" s="158">
        <f t="shared" si="2"/>
        <v>1.4819436717556545E-2</v>
      </c>
      <c r="G71" s="158" t="str">
        <f t="shared" ref="G71:G76" si="3">IF($D$77=0,"",IF(D71="[Mark as ND1 if not relevant]","",D71/$D$77))</f>
        <v/>
      </c>
      <c r="H71" s="22"/>
      <c r="L71" s="22"/>
      <c r="M71" s="22"/>
      <c r="N71" s="54"/>
    </row>
    <row r="72" spans="1:14" x14ac:dyDescent="0.25">
      <c r="A72" s="24" t="s">
        <v>116</v>
      </c>
      <c r="B72" s="138" t="s">
        <v>1517</v>
      </c>
      <c r="C72" s="312">
        <v>207.06</v>
      </c>
      <c r="D72" s="313" t="s">
        <v>1194</v>
      </c>
      <c r="E72" s="20"/>
      <c r="F72" s="158">
        <f t="shared" si="2"/>
        <v>1.2728720150733225E-2</v>
      </c>
      <c r="G72" s="158" t="str">
        <f t="shared" si="3"/>
        <v/>
      </c>
      <c r="H72" s="22"/>
      <c r="L72" s="22"/>
      <c r="M72" s="22"/>
      <c r="N72" s="54"/>
    </row>
    <row r="73" spans="1:14" x14ac:dyDescent="0.25">
      <c r="A73" s="24" t="s">
        <v>117</v>
      </c>
      <c r="B73" s="138" t="s">
        <v>1518</v>
      </c>
      <c r="C73" s="312">
        <v>275.41000000000003</v>
      </c>
      <c r="D73" s="313" t="s">
        <v>1194</v>
      </c>
      <c r="E73" s="20"/>
      <c r="F73" s="158">
        <f t="shared" si="2"/>
        <v>1.6930439566857133E-2</v>
      </c>
      <c r="G73" s="158" t="str">
        <f t="shared" si="3"/>
        <v/>
      </c>
      <c r="H73" s="22"/>
      <c r="L73" s="22"/>
      <c r="M73" s="22"/>
      <c r="N73" s="54"/>
    </row>
    <row r="74" spans="1:14" x14ac:dyDescent="0.25">
      <c r="A74" s="24" t="s">
        <v>118</v>
      </c>
      <c r="B74" s="138" t="s">
        <v>1519</v>
      </c>
      <c r="C74" s="312">
        <v>362.83</v>
      </c>
      <c r="D74" s="313" t="s">
        <v>1194</v>
      </c>
      <c r="E74" s="20"/>
      <c r="F74" s="158">
        <f t="shared" si="2"/>
        <v>2.2304460215833748E-2</v>
      </c>
      <c r="G74" s="158" t="str">
        <f t="shared" si="3"/>
        <v/>
      </c>
      <c r="H74" s="22"/>
      <c r="L74" s="22"/>
      <c r="M74" s="22"/>
      <c r="N74" s="54"/>
    </row>
    <row r="75" spans="1:14" x14ac:dyDescent="0.25">
      <c r="A75" s="24" t="s">
        <v>119</v>
      </c>
      <c r="B75" s="138" t="s">
        <v>1520</v>
      </c>
      <c r="C75" s="312">
        <v>2619.4</v>
      </c>
      <c r="D75" s="313" t="s">
        <v>1194</v>
      </c>
      <c r="E75" s="20"/>
      <c r="F75" s="158">
        <f t="shared" si="2"/>
        <v>0.16102390400285235</v>
      </c>
      <c r="G75" s="158" t="str">
        <f t="shared" si="3"/>
        <v/>
      </c>
      <c r="H75" s="22"/>
      <c r="L75" s="22"/>
      <c r="M75" s="22"/>
      <c r="N75" s="54"/>
    </row>
    <row r="76" spans="1:14" x14ac:dyDescent="0.25">
      <c r="A76" s="24" t="s">
        <v>120</v>
      </c>
      <c r="B76" s="138" t="s">
        <v>1521</v>
      </c>
      <c r="C76" s="312">
        <v>12430.26</v>
      </c>
      <c r="D76" s="313" t="s">
        <v>1194</v>
      </c>
      <c r="E76" s="20"/>
      <c r="F76" s="158">
        <f t="shared" si="2"/>
        <v>0.76413262310853458</v>
      </c>
      <c r="G76" s="158" t="str">
        <f t="shared" si="3"/>
        <v/>
      </c>
      <c r="H76" s="22"/>
      <c r="L76" s="22"/>
      <c r="M76" s="22"/>
      <c r="N76" s="54"/>
    </row>
    <row r="77" spans="1:14" x14ac:dyDescent="0.25">
      <c r="A77" s="24" t="s">
        <v>121</v>
      </c>
      <c r="B77" s="58" t="s">
        <v>100</v>
      </c>
      <c r="C77" s="151">
        <f>SUM(C70:C76)</f>
        <v>16267.150000000001</v>
      </c>
      <c r="D77" s="151">
        <f>SUM(D70:D76)</f>
        <v>0</v>
      </c>
      <c r="E77" s="41"/>
      <c r="F77" s="159">
        <f>SUM(F70:F76)</f>
        <v>0.99999999999999989</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3.34</v>
      </c>
      <c r="D89" s="312">
        <v>4.25318945955655</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826.9973</v>
      </c>
      <c r="D93" s="312">
        <v>105.3973</v>
      </c>
      <c r="E93" s="20"/>
      <c r="F93" s="158">
        <f>IF($C$100=0,"",IF(C93="[for completion]","",IF(C93="","",C93/$C$100)))</f>
        <v>6.4585462302851754E-2</v>
      </c>
      <c r="G93" s="158">
        <f>IF($D$100=0,"",IF(D93="[Mark as ND1 if not relevant]","",IF(D93="","",D93/$D$100)))</f>
        <v>8.2311433737115667E-3</v>
      </c>
      <c r="H93" s="22"/>
      <c r="L93" s="22"/>
      <c r="M93" s="22"/>
      <c r="N93" s="54"/>
    </row>
    <row r="94" spans="1:14" x14ac:dyDescent="0.25">
      <c r="A94" s="24" t="s">
        <v>143</v>
      </c>
      <c r="B94" s="139" t="s">
        <v>1516</v>
      </c>
      <c r="C94" s="312">
        <v>2913.4094070000001</v>
      </c>
      <c r="D94" s="312">
        <v>784.03750000000002</v>
      </c>
      <c r="E94" s="20"/>
      <c r="F94" s="158">
        <f t="shared" ref="F94:F99" si="6">IF($C$100=0,"",IF(C94="[for completion]","",IF(C94="","",C94/$C$100)))</f>
        <v>0.22752661154827492</v>
      </c>
      <c r="G94" s="158">
        <f t="shared" ref="G94:G99" si="7">IF($D$100=0,"",IF(D94="[Mark as ND1 if not relevant]","",IF(D94="","",D94/$D$100)))</f>
        <v>6.1230459156604418E-2</v>
      </c>
      <c r="H94" s="22"/>
      <c r="L94" s="22"/>
      <c r="M94" s="22"/>
      <c r="N94" s="54"/>
    </row>
    <row r="95" spans="1:14" x14ac:dyDescent="0.25">
      <c r="A95" s="24" t="s">
        <v>144</v>
      </c>
      <c r="B95" s="139" t="s">
        <v>1517</v>
      </c>
      <c r="C95" s="312">
        <v>2400.4488740000002</v>
      </c>
      <c r="D95" s="312">
        <v>2996.9483070000001</v>
      </c>
      <c r="E95" s="20"/>
      <c r="F95" s="158">
        <f t="shared" si="6"/>
        <v>0.18746627136708902</v>
      </c>
      <c r="G95" s="158">
        <f t="shared" si="7"/>
        <v>0.23405069388418059</v>
      </c>
      <c r="H95" s="22"/>
      <c r="L95" s="22"/>
      <c r="M95" s="22"/>
      <c r="N95" s="54"/>
    </row>
    <row r="96" spans="1:14" x14ac:dyDescent="0.25">
      <c r="A96" s="24" t="s">
        <v>145</v>
      </c>
      <c r="B96" s="139" t="s">
        <v>1518</v>
      </c>
      <c r="C96" s="312">
        <v>2062.0300000000002</v>
      </c>
      <c r="D96" s="312">
        <v>2340.8224740000001</v>
      </c>
      <c r="E96" s="20"/>
      <c r="F96" s="158">
        <f t="shared" si="6"/>
        <v>0.16103699592773688</v>
      </c>
      <c r="G96" s="158">
        <f t="shared" si="7"/>
        <v>0.1828096677609409</v>
      </c>
      <c r="H96" s="22"/>
      <c r="L96" s="22"/>
      <c r="M96" s="22"/>
      <c r="N96" s="54"/>
    </row>
    <row r="97" spans="1:14" x14ac:dyDescent="0.25">
      <c r="A97" s="24" t="s">
        <v>146</v>
      </c>
      <c r="B97" s="139" t="s">
        <v>1519</v>
      </c>
      <c r="C97" s="312">
        <v>1086.22</v>
      </c>
      <c r="D97" s="312">
        <v>2061.9</v>
      </c>
      <c r="E97" s="20"/>
      <c r="F97" s="158">
        <f t="shared" si="6"/>
        <v>8.482980641243161E-2</v>
      </c>
      <c r="G97" s="158">
        <f t="shared" si="7"/>
        <v>0.16102684340353957</v>
      </c>
      <c r="H97" s="22"/>
      <c r="L97" s="22"/>
      <c r="M97" s="22"/>
    </row>
    <row r="98" spans="1:14" x14ac:dyDescent="0.25">
      <c r="A98" s="24" t="s">
        <v>147</v>
      </c>
      <c r="B98" s="139" t="s">
        <v>1520</v>
      </c>
      <c r="C98" s="312">
        <v>3442.4198000000001</v>
      </c>
      <c r="D98" s="312">
        <v>4442.4197999999997</v>
      </c>
      <c r="E98" s="20"/>
      <c r="F98" s="158">
        <f t="shared" si="6"/>
        <v>0.26884038705264268</v>
      </c>
      <c r="G98" s="158">
        <f t="shared" si="7"/>
        <v>0.34693672703204975</v>
      </c>
      <c r="H98" s="22"/>
      <c r="L98" s="22"/>
      <c r="M98" s="22"/>
    </row>
    <row r="99" spans="1:14" x14ac:dyDescent="0.25">
      <c r="A99" s="24" t="s">
        <v>148</v>
      </c>
      <c r="B99" s="139" t="s">
        <v>1521</v>
      </c>
      <c r="C99" s="312">
        <v>73.171999999999997</v>
      </c>
      <c r="D99" s="312">
        <v>73.171999999999997</v>
      </c>
      <c r="E99" s="20"/>
      <c r="F99" s="158">
        <f t="shared" si="6"/>
        <v>5.7144653889731776E-3</v>
      </c>
      <c r="G99" s="158">
        <f t="shared" si="7"/>
        <v>5.7144653889731776E-3</v>
      </c>
      <c r="H99" s="22"/>
      <c r="L99" s="22"/>
      <c r="M99" s="22"/>
    </row>
    <row r="100" spans="1:14" x14ac:dyDescent="0.25">
      <c r="A100" s="24" t="s">
        <v>149</v>
      </c>
      <c r="B100" s="58" t="s">
        <v>100</v>
      </c>
      <c r="C100" s="151">
        <f>SUM(C93:C99)</f>
        <v>12804.697381</v>
      </c>
      <c r="D100" s="151">
        <f>SUM(D93:D99)</f>
        <v>12804.697381</v>
      </c>
      <c r="E100" s="41"/>
      <c r="F100" s="159">
        <f>SUM(F93:F99)</f>
        <v>1.0000000000000002</v>
      </c>
      <c r="G100" s="159">
        <f>SUM(G93:G99)</f>
        <v>1</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18983.678962999998</v>
      </c>
      <c r="D119" s="312">
        <f>C38</f>
        <v>18983.678962999998</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18983.678962999998</v>
      </c>
      <c r="D129" s="149">
        <f>SUM(D112:D128)</f>
        <v>18983.678962999998</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6097.8510150600005</v>
      </c>
      <c r="D138" s="312">
        <v>6020.2254739999998</v>
      </c>
      <c r="E138" s="50"/>
      <c r="F138" s="158">
        <f>IF($C$155=0,"",IF(C138="[for completion]","",IF(C138="","",C138/$C$155)))</f>
        <v>0.47499942162648007</v>
      </c>
      <c r="G138" s="158">
        <f>IF($D$155=0,"",IF(D138="[for completion]","",IF(D138="","",D138/$D$155)))</f>
        <v>0.47015757537019148</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5825</v>
      </c>
      <c r="D145" s="312">
        <v>5825</v>
      </c>
      <c r="E145" s="41"/>
      <c r="F145" s="158">
        <f t="shared" si="18"/>
        <v>0.45374536441458491</v>
      </c>
      <c r="G145" s="158">
        <f t="shared" si="19"/>
        <v>0.45491118038004658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914.74570070000004</v>
      </c>
      <c r="D153" s="312">
        <v>959.47190699999999</v>
      </c>
      <c r="E153" s="41"/>
      <c r="F153" s="158">
        <f t="shared" si="22"/>
        <v>7.1255213958934999E-2</v>
      </c>
      <c r="G153" s="158">
        <f t="shared" si="23"/>
        <v>7.4931244249762108E-2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12837.596715760001</v>
      </c>
      <c r="D155" s="149">
        <f>SUM(D138:D154)</f>
        <v>12804.697380999998</v>
      </c>
      <c r="E155" s="41"/>
      <c r="F155" s="143">
        <f>SUM(F138:F154)</f>
        <v>0.99999999999999989</v>
      </c>
      <c r="G155" s="143">
        <f>SUM(G138:G154)</f>
        <v>1.0000000000000002</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8762.5967157600026</v>
      </c>
      <c r="D164" s="312">
        <v>8729.697381</v>
      </c>
      <c r="E164" s="62"/>
      <c r="F164" s="158">
        <f>IF($C$167=0,"",IF(C164="[for completion]","",IF(C164="","",C164/$C$167)))</f>
        <v>0.68257298540953937</v>
      </c>
      <c r="G164" s="158">
        <f>IF($D$167=0,"",IF(D164="[for completion]","",IF(D164="","",D164/$D$167)))</f>
        <v>0.68175741458391592</v>
      </c>
      <c r="H164" s="22"/>
      <c r="L164" s="22"/>
      <c r="M164" s="22"/>
      <c r="N164" s="54"/>
    </row>
    <row r="165" spans="1:14" x14ac:dyDescent="0.25">
      <c r="A165" s="24" t="s">
        <v>224</v>
      </c>
      <c r="B165" s="22" t="s">
        <v>225</v>
      </c>
      <c r="C165" s="312">
        <v>4075</v>
      </c>
      <c r="D165" s="312">
        <v>4075</v>
      </c>
      <c r="E165" s="62"/>
      <c r="F165" s="158">
        <f t="shared" ref="F165:F166" si="26">IF($C$167=0,"",IF(C165="[for completion]","",IF(C165="","",C165/$C$167)))</f>
        <v>0.31742701459046063</v>
      </c>
      <c r="G165" s="158">
        <f t="shared" ref="G165:G166" si="27">IF($D$167=0,"",IF(D165="[for completion]","",IF(D165="","",D165/$D$167)))</f>
        <v>0.31824258541608402</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12837.596715760003</v>
      </c>
      <c r="D167" s="161">
        <f>SUM(D164:D166)</f>
        <v>12804.697381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2716.5291579999998</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2716.5291579999998</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2716.5291579999998</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2716.5291579999998</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2716.5291579999998</v>
      </c>
      <c r="E217" s="62"/>
      <c r="F217" s="158">
        <f>IF($C$38=0,"",IF(C217="[for completion]","",IF(C217="","",C217/$C$38)))</f>
        <v>0.14309814042339375</v>
      </c>
      <c r="G217" s="158">
        <f>IF($C$39=0,"",IF(C217="[for completion]","",IF(C217="","",C217/$C$39)))</f>
        <v>0.21215098468714055</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2716.5291579999998</v>
      </c>
      <c r="E220" s="62"/>
      <c r="F220" s="143">
        <f>SUM(F217:F219)</f>
        <v>0.14309814042339375</v>
      </c>
      <c r="G220" s="143">
        <f>SUM(G217:G219)</f>
        <v>0.21215098468714055</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16612.344469</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2" sqref="C12"/>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16267.15</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16267.15</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168957</v>
      </c>
      <c r="D28" s="312">
        <v>0</v>
      </c>
      <c r="F28" s="107">
        <f>IF(AND(C28="[For completion]",D28="[For completion]"),"[For completion]",SUM(C28:D28))</f>
        <v>168957</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0.12471975642417238</v>
      </c>
      <c r="D99" s="228">
        <v>0</v>
      </c>
      <c r="E99" s="141"/>
      <c r="F99" s="315">
        <v>0.12471975642417238</v>
      </c>
      <c r="G99" s="107"/>
    </row>
    <row r="100" spans="1:7" x14ac:dyDescent="0.25">
      <c r="A100" s="107" t="s">
        <v>561</v>
      </c>
      <c r="B100" s="294" t="s">
        <v>2591</v>
      </c>
      <c r="C100" s="315">
        <v>4.6329024276150092E-2</v>
      </c>
      <c r="D100" s="228">
        <v>0</v>
      </c>
      <c r="E100" s="141"/>
      <c r="F100" s="315">
        <v>4.6329024276150092E-2</v>
      </c>
      <c r="G100" s="107"/>
    </row>
    <row r="101" spans="1:7" x14ac:dyDescent="0.25">
      <c r="A101" s="107" t="s">
        <v>562</v>
      </c>
      <c r="B101" s="294" t="s">
        <v>2592</v>
      </c>
      <c r="C101" s="315">
        <v>0.19717658446886369</v>
      </c>
      <c r="D101" s="228">
        <v>0</v>
      </c>
      <c r="E101" s="141"/>
      <c r="F101" s="315">
        <v>0.19717658446886369</v>
      </c>
      <c r="G101" s="107"/>
    </row>
    <row r="102" spans="1:7" x14ac:dyDescent="0.25">
      <c r="A102" s="107" t="s">
        <v>563</v>
      </c>
      <c r="B102" s="294" t="s">
        <v>2593</v>
      </c>
      <c r="C102" s="315">
        <v>1.8967253630800037E-2</v>
      </c>
      <c r="D102" s="228">
        <v>0</v>
      </c>
      <c r="E102" s="141"/>
      <c r="F102" s="315">
        <v>1.8967253630800037E-2</v>
      </c>
      <c r="G102" s="107"/>
    </row>
    <row r="103" spans="1:7" x14ac:dyDescent="0.25">
      <c r="A103" s="107" t="s">
        <v>564</v>
      </c>
      <c r="B103" s="294" t="s">
        <v>2594</v>
      </c>
      <c r="C103" s="315">
        <v>7.2151501785364752E-2</v>
      </c>
      <c r="D103" s="228">
        <v>0</v>
      </c>
      <c r="E103" s="141"/>
      <c r="F103" s="315">
        <v>7.2151501785364752E-2</v>
      </c>
      <c r="G103" s="107"/>
    </row>
    <row r="104" spans="1:7" x14ac:dyDescent="0.25">
      <c r="A104" s="107" t="s">
        <v>565</v>
      </c>
      <c r="B104" s="294" t="s">
        <v>2595</v>
      </c>
      <c r="C104" s="315">
        <v>3.63185864884841E-2</v>
      </c>
      <c r="D104" s="228">
        <v>0</v>
      </c>
      <c r="E104" s="141"/>
      <c r="F104" s="315">
        <v>3.63185864884841E-2</v>
      </c>
      <c r="G104" s="107"/>
    </row>
    <row r="105" spans="1:7" x14ac:dyDescent="0.25">
      <c r="A105" s="107" t="s">
        <v>566</v>
      </c>
      <c r="B105" s="294" t="s">
        <v>2596</v>
      </c>
      <c r="C105" s="315">
        <v>0.22126710447187908</v>
      </c>
      <c r="D105" s="228">
        <v>0</v>
      </c>
      <c r="E105" s="141"/>
      <c r="F105" s="315">
        <v>0.22126710447187908</v>
      </c>
      <c r="G105" s="107"/>
    </row>
    <row r="106" spans="1:7" x14ac:dyDescent="0.25">
      <c r="A106" s="107" t="s">
        <v>567</v>
      </c>
      <c r="B106" s="294" t="s">
        <v>2597</v>
      </c>
      <c r="C106" s="315">
        <v>8.3304989328051859E-2</v>
      </c>
      <c r="D106" s="228">
        <v>0</v>
      </c>
      <c r="E106" s="141"/>
      <c r="F106" s="315">
        <v>8.3304989328051859E-2</v>
      </c>
      <c r="G106" s="107"/>
    </row>
    <row r="107" spans="1:7" x14ac:dyDescent="0.25">
      <c r="A107" s="107" t="s">
        <v>568</v>
      </c>
      <c r="B107" s="294" t="s">
        <v>2598</v>
      </c>
      <c r="C107" s="315">
        <v>7.5740116045895992E-2</v>
      </c>
      <c r="D107" s="228">
        <v>0</v>
      </c>
      <c r="E107" s="141"/>
      <c r="F107" s="315">
        <v>7.5740116045895992E-2</v>
      </c>
      <c r="G107" s="107"/>
    </row>
    <row r="108" spans="1:7" x14ac:dyDescent="0.25">
      <c r="A108" s="107" t="s">
        <v>569</v>
      </c>
      <c r="B108" s="294" t="s">
        <v>2599</v>
      </c>
      <c r="C108" s="315">
        <v>2.8649640484293439E-2</v>
      </c>
      <c r="D108" s="228">
        <v>0</v>
      </c>
      <c r="E108" s="141"/>
      <c r="F108" s="315">
        <v>2.8649640484293439E-2</v>
      </c>
      <c r="G108" s="107"/>
    </row>
    <row r="109" spans="1:7" x14ac:dyDescent="0.25">
      <c r="A109" s="107" t="s">
        <v>570</v>
      </c>
      <c r="B109" s="294" t="s">
        <v>2600</v>
      </c>
      <c r="C109" s="315">
        <v>5.0123082923680361E-2</v>
      </c>
      <c r="D109" s="228">
        <v>0</v>
      </c>
      <c r="E109" s="141"/>
      <c r="F109" s="315">
        <v>5.0123082923680361E-2</v>
      </c>
      <c r="G109" s="107"/>
    </row>
    <row r="110" spans="1:7" x14ac:dyDescent="0.25">
      <c r="A110" s="107" t="s">
        <v>571</v>
      </c>
      <c r="B110" s="294" t="s">
        <v>2601</v>
      </c>
      <c r="C110" s="315">
        <v>4.5252359672364191E-2</v>
      </c>
      <c r="D110" s="228">
        <v>0</v>
      </c>
      <c r="E110" s="141"/>
      <c r="F110" s="315">
        <v>4.5252359672364191E-2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0.66971247940107881</v>
      </c>
      <c r="D150" s="315">
        <v>0</v>
      </c>
      <c r="E150" s="142"/>
      <c r="F150" s="315">
        <v>0.66971247940107881</v>
      </c>
    </row>
    <row r="151" spans="1:7" x14ac:dyDescent="0.25">
      <c r="A151" s="107" t="s">
        <v>594</v>
      </c>
      <c r="B151" s="107" t="s">
        <v>595</v>
      </c>
      <c r="C151" s="315">
        <v>0.33028752059892114</v>
      </c>
      <c r="D151" s="315">
        <v>0</v>
      </c>
      <c r="E151" s="142"/>
      <c r="F151" s="315">
        <v>0.33028752059892114</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0.13617280809138549</v>
      </c>
      <c r="D160" s="315">
        <v>0</v>
      </c>
      <c r="E160" s="142"/>
      <c r="F160" s="315">
        <v>0.13617280809138549</v>
      </c>
    </row>
    <row r="161" spans="1:7" x14ac:dyDescent="0.25">
      <c r="A161" s="107" t="s">
        <v>606</v>
      </c>
      <c r="B161" s="107" t="s">
        <v>607</v>
      </c>
      <c r="C161" s="315">
        <v>0.67577736071341588</v>
      </c>
      <c r="D161" s="315">
        <v>0</v>
      </c>
      <c r="E161" s="142"/>
      <c r="F161" s="315">
        <v>0.67577736071341588</v>
      </c>
    </row>
    <row r="162" spans="1:7" x14ac:dyDescent="0.25">
      <c r="A162" s="107" t="s">
        <v>608</v>
      </c>
      <c r="B162" s="107" t="s">
        <v>98</v>
      </c>
      <c r="C162" s="315">
        <v>0.18804983119519861</v>
      </c>
      <c r="D162" s="315">
        <v>0</v>
      </c>
      <c r="E162" s="142"/>
      <c r="F162" s="315">
        <v>0.18804983119519861</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4.6776734037669868E-5</v>
      </c>
      <c r="D170" s="315">
        <v>0</v>
      </c>
      <c r="E170" s="142"/>
      <c r="F170" s="315">
        <v>4.6776734037669868E-5</v>
      </c>
    </row>
    <row r="171" spans="1:7" x14ac:dyDescent="0.25">
      <c r="A171" s="107" t="s">
        <v>618</v>
      </c>
      <c r="B171" s="129" t="s">
        <v>619</v>
      </c>
      <c r="C171" s="315">
        <v>0.12563546737588555</v>
      </c>
      <c r="D171" s="315">
        <v>0</v>
      </c>
      <c r="E171" s="142"/>
      <c r="F171" s="315">
        <v>0.12563546737588555</v>
      </c>
    </row>
    <row r="172" spans="1:7" x14ac:dyDescent="0.25">
      <c r="A172" s="107" t="s">
        <v>620</v>
      </c>
      <c r="B172" s="129" t="s">
        <v>621</v>
      </c>
      <c r="C172" s="315">
        <v>0.20084086044608909</v>
      </c>
      <c r="D172" s="315">
        <v>0</v>
      </c>
      <c r="E172" s="141"/>
      <c r="F172" s="315">
        <v>0.20084086044608909</v>
      </c>
    </row>
    <row r="173" spans="1:7" x14ac:dyDescent="0.25">
      <c r="A173" s="107" t="s">
        <v>622</v>
      </c>
      <c r="B173" s="129" t="s">
        <v>623</v>
      </c>
      <c r="C173" s="315">
        <v>0.26854884974619792</v>
      </c>
      <c r="D173" s="315">
        <v>0</v>
      </c>
      <c r="E173" s="141"/>
      <c r="F173" s="315">
        <v>0.26854884974619792</v>
      </c>
    </row>
    <row r="174" spans="1:7" x14ac:dyDescent="0.25">
      <c r="A174" s="107" t="s">
        <v>624</v>
      </c>
      <c r="B174" s="129" t="s">
        <v>625</v>
      </c>
      <c r="C174" s="315">
        <v>0.40492804569778973</v>
      </c>
      <c r="D174" s="315">
        <v>0</v>
      </c>
      <c r="E174" s="141"/>
      <c r="F174" s="315">
        <v>0.40492804569778973</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96.279820000000001</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19.375897999999999</v>
      </c>
      <c r="D190" s="312">
        <v>36960</v>
      </c>
      <c r="E190" s="134"/>
      <c r="F190" s="166">
        <f>IF($C$214=0,"",IF(C190="[for completion]","",IF(C190="","",C190/$C$214)))</f>
        <v>1.1911058930846726E-3</v>
      </c>
      <c r="G190" s="166">
        <f>IF($D$214=0,"",IF(D190="[for completion]","",IF(D190="","",D190/$D$214)))</f>
        <v>0.218753884124363</v>
      </c>
    </row>
    <row r="191" spans="1:7" x14ac:dyDescent="0.25">
      <c r="A191" s="107" t="s">
        <v>645</v>
      </c>
      <c r="B191" s="294" t="s">
        <v>2603</v>
      </c>
      <c r="C191" s="312">
        <v>44.037534000000001</v>
      </c>
      <c r="D191" s="312">
        <v>5947</v>
      </c>
      <c r="E191" s="134"/>
      <c r="F191" s="166">
        <f t="shared" ref="F191:F213" si="1">IF($C$214=0,"",IF(C191="[for completion]","",IF(C191="","",C191/$C$214)))</f>
        <v>2.7071450450614799E-3</v>
      </c>
      <c r="G191" s="166">
        <f t="shared" ref="G191:G213" si="2">IF($D$214=0,"",IF(D191="[for completion]","",IF(D191="","",D191/$D$214)))</f>
        <v>3.5198304894144661E-2</v>
      </c>
    </row>
    <row r="192" spans="1:7" x14ac:dyDescent="0.25">
      <c r="A192" s="107" t="s">
        <v>646</v>
      </c>
      <c r="B192" s="294" t="s">
        <v>2604</v>
      </c>
      <c r="C192" s="312">
        <v>231.742435</v>
      </c>
      <c r="D192" s="312">
        <v>13506</v>
      </c>
      <c r="E192" s="134"/>
      <c r="F192" s="166">
        <f t="shared" si="1"/>
        <v>1.4246038042019613E-2</v>
      </c>
      <c r="G192" s="166">
        <f t="shared" si="2"/>
        <v>7.9937498890250189E-2</v>
      </c>
    </row>
    <row r="193" spans="1:7" x14ac:dyDescent="0.25">
      <c r="A193" s="107" t="s">
        <v>647</v>
      </c>
      <c r="B193" s="294" t="s">
        <v>2605</v>
      </c>
      <c r="C193" s="312">
        <v>685.52732300000002</v>
      </c>
      <c r="D193" s="312">
        <v>18326</v>
      </c>
      <c r="E193" s="134"/>
      <c r="F193" s="166">
        <f t="shared" si="1"/>
        <v>4.2141821467880348E-2</v>
      </c>
      <c r="G193" s="166">
        <f t="shared" si="2"/>
        <v>0.10846546754499665</v>
      </c>
    </row>
    <row r="194" spans="1:7" x14ac:dyDescent="0.25">
      <c r="A194" s="107" t="s">
        <v>648</v>
      </c>
      <c r="B194" s="294" t="s">
        <v>2606</v>
      </c>
      <c r="C194" s="312">
        <v>1059.421499</v>
      </c>
      <c r="D194" s="312">
        <v>17003</v>
      </c>
      <c r="E194" s="134"/>
      <c r="F194" s="166">
        <f t="shared" si="1"/>
        <v>6.5126436499588186E-2</v>
      </c>
      <c r="G194" s="166">
        <f t="shared" si="2"/>
        <v>0.1006350728291814</v>
      </c>
    </row>
    <row r="195" spans="1:7" x14ac:dyDescent="0.25">
      <c r="A195" s="107" t="s">
        <v>649</v>
      </c>
      <c r="B195" s="294" t="s">
        <v>2607</v>
      </c>
      <c r="C195" s="312">
        <v>1348.962614</v>
      </c>
      <c r="D195" s="312">
        <v>15471</v>
      </c>
      <c r="E195" s="134"/>
      <c r="F195" s="166">
        <f t="shared" si="1"/>
        <v>8.2925566551098923E-2</v>
      </c>
      <c r="G195" s="166">
        <f t="shared" si="2"/>
        <v>9.156767698290097E-2</v>
      </c>
    </row>
    <row r="196" spans="1:7" x14ac:dyDescent="0.25">
      <c r="A196" s="107" t="s">
        <v>650</v>
      </c>
      <c r="B196" s="294" t="s">
        <v>2608</v>
      </c>
      <c r="C196" s="312">
        <v>2849.0965540000002</v>
      </c>
      <c r="D196" s="312">
        <v>23149</v>
      </c>
      <c r="E196" s="134"/>
      <c r="F196" s="166">
        <f t="shared" si="1"/>
        <v>0.17514417630793855</v>
      </c>
      <c r="G196" s="166">
        <f t="shared" si="2"/>
        <v>0.13701119219683114</v>
      </c>
    </row>
    <row r="197" spans="1:7" x14ac:dyDescent="0.25">
      <c r="A197" s="107" t="s">
        <v>651</v>
      </c>
      <c r="B197" s="294" t="s">
        <v>2609</v>
      </c>
      <c r="C197" s="312">
        <v>2453.5290949999999</v>
      </c>
      <c r="D197" s="312">
        <v>14222</v>
      </c>
      <c r="E197" s="134"/>
      <c r="F197" s="166">
        <f t="shared" si="1"/>
        <v>0.15082722689339115</v>
      </c>
      <c r="G197" s="166">
        <f t="shared" si="2"/>
        <v>8.4175263528590116E-2</v>
      </c>
    </row>
    <row r="198" spans="1:7" x14ac:dyDescent="0.25">
      <c r="A198" s="107" t="s">
        <v>652</v>
      </c>
      <c r="B198" s="294" t="s">
        <v>2610</v>
      </c>
      <c r="C198" s="312">
        <v>2090.6269510000002</v>
      </c>
      <c r="D198" s="312">
        <v>9373</v>
      </c>
      <c r="E198" s="134"/>
      <c r="F198" s="166">
        <f t="shared" si="1"/>
        <v>0.12851833146405608</v>
      </c>
      <c r="G198" s="166">
        <f t="shared" si="2"/>
        <v>5.547565356865948E-2</v>
      </c>
    </row>
    <row r="199" spans="1:7" x14ac:dyDescent="0.25">
      <c r="A199" s="107" t="s">
        <v>653</v>
      </c>
      <c r="B199" s="294" t="s">
        <v>2611</v>
      </c>
      <c r="C199" s="312">
        <v>1561.4355860000001</v>
      </c>
      <c r="D199" s="312">
        <v>5722</v>
      </c>
      <c r="E199" s="128"/>
      <c r="F199" s="166">
        <f t="shared" si="1"/>
        <v>9.5987041640945847E-2</v>
      </c>
      <c r="G199" s="166">
        <f t="shared" si="2"/>
        <v>3.3866605112543427E-2</v>
      </c>
    </row>
    <row r="200" spans="1:7" x14ac:dyDescent="0.25">
      <c r="A200" s="107" t="s">
        <v>654</v>
      </c>
      <c r="B200" s="294" t="s">
        <v>2612</v>
      </c>
      <c r="C200" s="312">
        <v>1081.0630410000001</v>
      </c>
      <c r="D200" s="312">
        <v>3351</v>
      </c>
      <c r="E200" s="128"/>
      <c r="F200" s="166">
        <f t="shared" si="1"/>
        <v>6.6456819649398299E-2</v>
      </c>
      <c r="G200" s="166">
        <f t="shared" si="2"/>
        <v>1.9833448747314405E-2</v>
      </c>
    </row>
    <row r="201" spans="1:7" x14ac:dyDescent="0.25">
      <c r="A201" s="107" t="s">
        <v>655</v>
      </c>
      <c r="B201" s="294" t="s">
        <v>2613</v>
      </c>
      <c r="C201" s="312">
        <v>727.94663500000001</v>
      </c>
      <c r="D201" s="312">
        <v>1949</v>
      </c>
      <c r="E201" s="128"/>
      <c r="F201" s="166">
        <f t="shared" si="1"/>
        <v>4.4749488606910359E-2</v>
      </c>
      <c r="G201" s="166">
        <f t="shared" si="2"/>
        <v>1.1535479441514705E-2</v>
      </c>
    </row>
    <row r="202" spans="1:7" x14ac:dyDescent="0.25">
      <c r="A202" s="107" t="s">
        <v>656</v>
      </c>
      <c r="B202" s="294" t="s">
        <v>2614</v>
      </c>
      <c r="C202" s="312">
        <v>518.89040599999998</v>
      </c>
      <c r="D202" s="312">
        <v>1225</v>
      </c>
      <c r="E202" s="128"/>
      <c r="F202" s="166">
        <f t="shared" si="1"/>
        <v>3.1898052954846191E-2</v>
      </c>
      <c r="G202" s="166">
        <f t="shared" si="2"/>
        <v>7.2503654776067284E-3</v>
      </c>
    </row>
    <row r="203" spans="1:7" x14ac:dyDescent="0.25">
      <c r="A203" s="107" t="s">
        <v>657</v>
      </c>
      <c r="B203" s="294" t="s">
        <v>2615</v>
      </c>
      <c r="C203" s="312">
        <v>419.87706100000003</v>
      </c>
      <c r="D203" s="312">
        <v>884</v>
      </c>
      <c r="E203" s="128"/>
      <c r="F203" s="166">
        <f t="shared" si="1"/>
        <v>2.5811347774857846E-2</v>
      </c>
      <c r="G203" s="166">
        <f t="shared" si="2"/>
        <v>5.2321004752688555E-3</v>
      </c>
    </row>
    <row r="204" spans="1:7" x14ac:dyDescent="0.25">
      <c r="A204" s="107" t="s">
        <v>658</v>
      </c>
      <c r="B204" s="294" t="s">
        <v>2616</v>
      </c>
      <c r="C204" s="312">
        <v>536.72143100000005</v>
      </c>
      <c r="D204" s="312">
        <v>993</v>
      </c>
      <c r="E204" s="128"/>
      <c r="F204" s="166">
        <f t="shared" si="1"/>
        <v>3.2994189967811484E-2</v>
      </c>
      <c r="G204" s="166">
        <f t="shared" si="2"/>
        <v>5.8772350361334545E-3</v>
      </c>
    </row>
    <row r="205" spans="1:7" x14ac:dyDescent="0.25">
      <c r="A205" s="107" t="s">
        <v>659</v>
      </c>
      <c r="B205" s="294" t="s">
        <v>2617</v>
      </c>
      <c r="C205" s="312">
        <v>273.28829999999999</v>
      </c>
      <c r="D205" s="312">
        <v>424</v>
      </c>
      <c r="F205" s="166">
        <f t="shared" si="1"/>
        <v>1.6800011263534313E-2</v>
      </c>
      <c r="G205" s="166">
        <f t="shared" si="2"/>
        <v>2.5095142551063289E-3</v>
      </c>
    </row>
    <row r="206" spans="1:7" x14ac:dyDescent="0.25">
      <c r="A206" s="107" t="s">
        <v>660</v>
      </c>
      <c r="B206" s="294" t="s">
        <v>2618</v>
      </c>
      <c r="C206" s="312">
        <v>177.07735600000001</v>
      </c>
      <c r="D206" s="312">
        <v>238</v>
      </c>
      <c r="E206" s="123"/>
      <c r="F206" s="166">
        <f t="shared" si="1"/>
        <v>1.0885579716793128E-2</v>
      </c>
      <c r="G206" s="166">
        <f t="shared" si="2"/>
        <v>1.4086424356493073E-3</v>
      </c>
    </row>
    <row r="207" spans="1:7" x14ac:dyDescent="0.25">
      <c r="A207" s="107" t="s">
        <v>661</v>
      </c>
      <c r="B207" s="294" t="s">
        <v>2619</v>
      </c>
      <c r="C207" s="312">
        <v>116.738248</v>
      </c>
      <c r="D207" s="312">
        <v>138</v>
      </c>
      <c r="E207" s="123"/>
      <c r="F207" s="166">
        <f t="shared" si="1"/>
        <v>7.1763184932734474E-3</v>
      </c>
      <c r="G207" s="166">
        <f t="shared" si="2"/>
        <v>8.1677586604875793E-4</v>
      </c>
    </row>
    <row r="208" spans="1:7" x14ac:dyDescent="0.25">
      <c r="A208" s="107" t="s">
        <v>662</v>
      </c>
      <c r="B208" s="294" t="s">
        <v>2620</v>
      </c>
      <c r="C208" s="312">
        <v>71.791841000000005</v>
      </c>
      <c r="D208" s="312">
        <v>76</v>
      </c>
      <c r="E208" s="123"/>
      <c r="F208" s="166">
        <f t="shared" si="1"/>
        <v>4.4133017675102243E-3</v>
      </c>
      <c r="G208" s="166">
        <f t="shared" si="2"/>
        <v>4.4981859289641745E-4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16267.149807999998</v>
      </c>
      <c r="D214" s="171">
        <f>SUM(D190:D213)</f>
        <v>168957</v>
      </c>
      <c r="E214" s="123"/>
      <c r="F214" s="172">
        <f>SUM(F190:F213)</f>
        <v>1.0000000000000002</v>
      </c>
      <c r="G214" s="172">
        <f>SUM(G190:G213)</f>
        <v>1.0000000000000002</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0.58395699999999995</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3248.2122850000001</v>
      </c>
      <c r="D219" s="312">
        <v>72415</v>
      </c>
      <c r="F219" s="166">
        <f t="shared" ref="F219:F233" si="3">IF($C$227=0,"",IF(C219="[for completion]","",C219/$C$227))</f>
        <v>0.19967925074384726</v>
      </c>
      <c r="G219" s="166">
        <f t="shared" ref="G219:G233" si="4">IF($D$227=0,"",IF(D219="[for completion]","",D219/$D$227))</f>
        <v>0.42860017637623776</v>
      </c>
    </row>
    <row r="220" spans="1:7" x14ac:dyDescent="0.25">
      <c r="A220" s="107" t="s">
        <v>675</v>
      </c>
      <c r="B220" s="107" t="s">
        <v>676</v>
      </c>
      <c r="C220" s="312">
        <v>2258.448073</v>
      </c>
      <c r="D220" s="312">
        <v>20906</v>
      </c>
      <c r="F220" s="166">
        <f t="shared" si="3"/>
        <v>0.13883489731968846</v>
      </c>
      <c r="G220" s="166">
        <f t="shared" si="4"/>
        <v>0.12373562504069083</v>
      </c>
    </row>
    <row r="221" spans="1:7" x14ac:dyDescent="0.25">
      <c r="A221" s="107" t="s">
        <v>677</v>
      </c>
      <c r="B221" s="107" t="s">
        <v>678</v>
      </c>
      <c r="C221" s="312">
        <v>2491.6682940000001</v>
      </c>
      <c r="D221" s="312">
        <v>20147</v>
      </c>
      <c r="F221" s="166">
        <f t="shared" si="3"/>
        <v>0.15317178016526101</v>
      </c>
      <c r="G221" s="166">
        <f t="shared" si="4"/>
        <v>0.11924335777742266</v>
      </c>
    </row>
    <row r="222" spans="1:7" x14ac:dyDescent="0.25">
      <c r="A222" s="107" t="s">
        <v>679</v>
      </c>
      <c r="B222" s="107" t="s">
        <v>680</v>
      </c>
      <c r="C222" s="312">
        <v>2806.791874</v>
      </c>
      <c r="D222" s="312">
        <v>19585</v>
      </c>
      <c r="F222" s="166">
        <f t="shared" si="3"/>
        <v>0.17254355603000218</v>
      </c>
      <c r="G222" s="166">
        <f t="shared" si="4"/>
        <v>0.11591706765626757</v>
      </c>
    </row>
    <row r="223" spans="1:7" x14ac:dyDescent="0.25">
      <c r="A223" s="107" t="s">
        <v>681</v>
      </c>
      <c r="B223" s="107" t="s">
        <v>682</v>
      </c>
      <c r="C223" s="312">
        <v>2837.991309</v>
      </c>
      <c r="D223" s="312">
        <v>18552</v>
      </c>
      <c r="F223" s="166">
        <f t="shared" si="3"/>
        <v>0.17446149711815104</v>
      </c>
      <c r="G223" s="166">
        <f t="shared" si="4"/>
        <v>0.10980308599229389</v>
      </c>
    </row>
    <row r="224" spans="1:7" x14ac:dyDescent="0.25">
      <c r="A224" s="107" t="s">
        <v>683</v>
      </c>
      <c r="B224" s="107" t="s">
        <v>684</v>
      </c>
      <c r="C224" s="312">
        <v>2203.0905700000003</v>
      </c>
      <c r="D224" s="312">
        <v>14056</v>
      </c>
      <c r="F224" s="166">
        <f t="shared" si="3"/>
        <v>0.13543187320912292</v>
      </c>
      <c r="G224" s="166">
        <f t="shared" si="4"/>
        <v>8.31927650230532E-2</v>
      </c>
    </row>
    <row r="225" spans="1:7" x14ac:dyDescent="0.25">
      <c r="A225" s="107" t="s">
        <v>685</v>
      </c>
      <c r="B225" s="107" t="s">
        <v>686</v>
      </c>
      <c r="C225" s="312">
        <v>410.08738900000003</v>
      </c>
      <c r="D225" s="312">
        <v>3123</v>
      </c>
      <c r="F225" s="166">
        <f t="shared" si="3"/>
        <v>2.5209541554030736E-2</v>
      </c>
      <c r="G225" s="166">
        <f t="shared" si="4"/>
        <v>1.8483992968625153E-2</v>
      </c>
    </row>
    <row r="226" spans="1:7" x14ac:dyDescent="0.25">
      <c r="A226" s="107" t="s">
        <v>687</v>
      </c>
      <c r="B226" s="107" t="s">
        <v>688</v>
      </c>
      <c r="C226" s="312">
        <v>10.860011999999999</v>
      </c>
      <c r="D226" s="312">
        <v>173</v>
      </c>
      <c r="F226" s="166">
        <f t="shared" si="3"/>
        <v>6.6760385989648758E-4</v>
      </c>
      <c r="G226" s="166">
        <f t="shared" si="4"/>
        <v>1.0239291654089502E-3</v>
      </c>
    </row>
    <row r="227" spans="1:7" x14ac:dyDescent="0.25">
      <c r="A227" s="107" t="s">
        <v>689</v>
      </c>
      <c r="B227" s="137" t="s">
        <v>100</v>
      </c>
      <c r="C227" s="167">
        <f>SUM(C219:C226)</f>
        <v>16267.149805999999</v>
      </c>
      <c r="D227" s="170">
        <f>SUM(D219:D226)</f>
        <v>168957</v>
      </c>
      <c r="F227" s="141">
        <f>SUM(F219:F226)</f>
        <v>1.0000000000000002</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0.47184999999999999</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5765.6769649999997</v>
      </c>
      <c r="D241" s="312">
        <v>100114</v>
      </c>
      <c r="F241" s="166">
        <f>IF($C$249=0,"",IF(C241="[Mark as ND1 if not relevant]","",C241/$C$249))</f>
        <v>0.35443682721071268</v>
      </c>
      <c r="G241" s="166">
        <f>IF($D$249=0,"",IF(D241="[Mark as ND1 if not relevant]","",D241/$D$249))</f>
        <v>0.59254129748989393</v>
      </c>
    </row>
    <row r="242" spans="1:7" x14ac:dyDescent="0.25">
      <c r="A242" s="107" t="s">
        <v>708</v>
      </c>
      <c r="B242" s="107" t="s">
        <v>676</v>
      </c>
      <c r="C242" s="312">
        <v>3209.8753609999999</v>
      </c>
      <c r="D242" s="312">
        <v>24873</v>
      </c>
      <c r="F242" s="166">
        <f t="shared" ref="F242:F248" si="5">IF($C$249=0,"",IF(C242="[Mark as ND1 if not relevant]","",C242/$C$249))</f>
        <v>0.19732254262612525</v>
      </c>
      <c r="G242" s="166">
        <f t="shared" ref="G242:G248" si="6">IF($D$249=0,"",IF(D242="[Mark as ND1 if not relevant]","",D242/$D$249))</f>
        <v>0.14721497185674462</v>
      </c>
    </row>
    <row r="243" spans="1:7" x14ac:dyDescent="0.25">
      <c r="A243" s="107" t="s">
        <v>709</v>
      </c>
      <c r="B243" s="107" t="s">
        <v>678</v>
      </c>
      <c r="C243" s="312">
        <v>2897.2956100000001</v>
      </c>
      <c r="D243" s="312">
        <v>19545</v>
      </c>
      <c r="F243" s="166">
        <f t="shared" si="5"/>
        <v>0.17810714504709102</v>
      </c>
      <c r="G243" s="166">
        <f t="shared" si="6"/>
        <v>0.11568032102842735</v>
      </c>
    </row>
    <row r="244" spans="1:7" x14ac:dyDescent="0.25">
      <c r="A244" s="107" t="s">
        <v>710</v>
      </c>
      <c r="B244" s="107" t="s">
        <v>680</v>
      </c>
      <c r="C244" s="312">
        <v>2398.523674</v>
      </c>
      <c r="D244" s="312">
        <v>13504</v>
      </c>
      <c r="F244" s="166">
        <f t="shared" si="5"/>
        <v>0.14744584654377041</v>
      </c>
      <c r="G244" s="166">
        <f t="shared" si="6"/>
        <v>7.9925661558858177E-2</v>
      </c>
    </row>
    <row r="245" spans="1:7" x14ac:dyDescent="0.25">
      <c r="A245" s="107" t="s">
        <v>711</v>
      </c>
      <c r="B245" s="107" t="s">
        <v>682</v>
      </c>
      <c r="C245" s="312">
        <v>1786.9518640000001</v>
      </c>
      <c r="D245" s="312">
        <v>9534</v>
      </c>
      <c r="F245" s="166">
        <f t="shared" si="5"/>
        <v>0.10985033551119683</v>
      </c>
      <c r="G245" s="166">
        <f t="shared" si="6"/>
        <v>5.6428558745716367E-2</v>
      </c>
    </row>
    <row r="246" spans="1:7" x14ac:dyDescent="0.25">
      <c r="A246" s="107" t="s">
        <v>712</v>
      </c>
      <c r="B246" s="107" t="s">
        <v>684</v>
      </c>
      <c r="C246" s="312">
        <v>171.88683</v>
      </c>
      <c r="D246" s="312">
        <v>1037</v>
      </c>
      <c r="F246" s="166">
        <f t="shared" si="5"/>
        <v>1.0566499482078971E-2</v>
      </c>
      <c r="G246" s="166">
        <f t="shared" si="6"/>
        <v>6.1376563267576956E-3</v>
      </c>
    </row>
    <row r="247" spans="1:7" x14ac:dyDescent="0.25">
      <c r="A247" s="107" t="s">
        <v>713</v>
      </c>
      <c r="B247" s="107" t="s">
        <v>686</v>
      </c>
      <c r="C247" s="312">
        <v>17.904508</v>
      </c>
      <c r="D247" s="312">
        <v>184</v>
      </c>
      <c r="F247" s="166">
        <f t="shared" si="5"/>
        <v>1.1006542764729491E-3</v>
      </c>
      <c r="G247" s="166">
        <f t="shared" si="6"/>
        <v>1.0890344880650107E-3</v>
      </c>
    </row>
    <row r="248" spans="1:7" x14ac:dyDescent="0.25">
      <c r="A248" s="107" t="s">
        <v>714</v>
      </c>
      <c r="B248" s="107" t="s">
        <v>688</v>
      </c>
      <c r="C248" s="312">
        <v>19.034994000000001</v>
      </c>
      <c r="D248" s="312">
        <v>166</v>
      </c>
      <c r="F248" s="166">
        <f t="shared" si="5"/>
        <v>1.1701493025520124E-3</v>
      </c>
      <c r="G248" s="166">
        <f t="shared" si="6"/>
        <v>9.8249850553691186E-4</v>
      </c>
    </row>
    <row r="249" spans="1:7" x14ac:dyDescent="0.25">
      <c r="A249" s="107" t="s">
        <v>715</v>
      </c>
      <c r="B249" s="137" t="s">
        <v>100</v>
      </c>
      <c r="C249" s="167">
        <f>SUM(C241:C248)</f>
        <v>16267.149805999998</v>
      </c>
      <c r="D249" s="170">
        <f>SUM(D241:D248)</f>
        <v>168957</v>
      </c>
      <c r="F249" s="141">
        <f>SUM(F241:F248)</f>
        <v>1.0000000000000002</v>
      </c>
      <c r="G249" s="141">
        <f>SUM(G241:G248)</f>
        <v>0.99999999999999989</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 sqref="G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9" zoomScaleNormal="100" workbookViewId="0">
      <selection activeCell="C38" sqref="C3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77.23</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0.99903723654006282</v>
      </c>
      <c r="D82" s="311">
        <v>0</v>
      </c>
      <c r="E82" s="311">
        <v>0</v>
      </c>
      <c r="F82" s="311">
        <v>0</v>
      </c>
      <c r="G82" s="319">
        <v>0.99903723654006282</v>
      </c>
      <c r="H82" s="22"/>
    </row>
    <row r="83" spans="1:8" x14ac:dyDescent="0.25">
      <c r="A83" s="24" t="s">
        <v>1463</v>
      </c>
      <c r="B83" s="24" t="s">
        <v>1478</v>
      </c>
      <c r="C83" s="311">
        <v>9.1111988315516147E-4</v>
      </c>
      <c r="D83" s="311">
        <v>0</v>
      </c>
      <c r="E83" s="311">
        <v>0</v>
      </c>
      <c r="F83" s="311">
        <v>0</v>
      </c>
      <c r="G83" s="311">
        <v>9.1111988315516147E-4</v>
      </c>
      <c r="H83" s="22"/>
    </row>
    <row r="84" spans="1:8" x14ac:dyDescent="0.25">
      <c r="A84" s="24" t="s">
        <v>1464</v>
      </c>
      <c r="B84" s="24" t="s">
        <v>1476</v>
      </c>
      <c r="C84" s="311">
        <v>3.6493917932782124E-5</v>
      </c>
      <c r="D84" s="311">
        <v>0</v>
      </c>
      <c r="E84" s="311">
        <v>0</v>
      </c>
      <c r="F84" s="311">
        <v>0</v>
      </c>
      <c r="G84" s="311">
        <v>3.6493917932782124E-5</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2021-11-24T18:47:58Z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